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B:\Companies\Ampex Holding Corp\Website\Ampex.us\"/>
    </mc:Choice>
  </mc:AlternateContent>
  <xr:revisionPtr revIDLastSave="0" documentId="13_ncr:1_{D30CE140-E7B2-44CA-BE0A-C5CD7262ECCA}" xr6:coauthVersionLast="47" xr6:coauthVersionMax="47" xr10:uidLastSave="{00000000-0000-0000-0000-000000000000}"/>
  <bookViews>
    <workbookView xWindow="1515" yWindow="480" windowWidth="27045" windowHeight="16200" xr2:uid="{00000000-000D-0000-FFFF-FFFF00000000}"/>
  </bookViews>
  <sheets>
    <sheet name="33" sheetId="93" r:id="rId1"/>
    <sheet name="32" sheetId="92" r:id="rId2"/>
    <sheet name="31" sheetId="91" r:id="rId3"/>
    <sheet name="30" sheetId="90" r:id="rId4"/>
    <sheet name="29" sheetId="89" r:id="rId5"/>
    <sheet name="28" sheetId="88" r:id="rId6"/>
    <sheet name="27" sheetId="87" r:id="rId7"/>
    <sheet name="26" sheetId="86" r:id="rId8"/>
    <sheet name="25" sheetId="85" r:id="rId9"/>
    <sheet name="24" sheetId="84" r:id="rId10"/>
    <sheet name="23" sheetId="83" r:id="rId11"/>
    <sheet name="22" sheetId="82" r:id="rId12"/>
    <sheet name="21" sheetId="81" r:id="rId13"/>
    <sheet name="20" sheetId="80" r:id="rId14"/>
    <sheet name="19" sheetId="79" r:id="rId15"/>
    <sheet name="18" sheetId="78" r:id="rId16"/>
    <sheet name="17" sheetId="77" r:id="rId17"/>
    <sheet name="16" sheetId="76" r:id="rId18"/>
    <sheet name="15" sheetId="75" r:id="rId19"/>
    <sheet name="14" sheetId="74" r:id="rId20"/>
    <sheet name="13" sheetId="72" r:id="rId21"/>
    <sheet name="12" sheetId="71" r:id="rId22"/>
    <sheet name="11" sheetId="70" r:id="rId23"/>
    <sheet name="10" sheetId="69" r:id="rId24"/>
    <sheet name="9" sheetId="68" r:id="rId25"/>
    <sheet name="8" sheetId="67" r:id="rId26"/>
    <sheet name="7" sheetId="66" r:id="rId27"/>
    <sheet name="6" sheetId="65" r:id="rId28"/>
    <sheet name="5" sheetId="64" r:id="rId29"/>
    <sheet name="4" sheetId="63" r:id="rId30"/>
    <sheet name="3" sheetId="61" r:id="rId31"/>
    <sheet name="2" sheetId="60" r:id="rId32"/>
    <sheet name="1" sheetId="46" r:id="rId33"/>
  </sheets>
  <definedNames>
    <definedName name="_xlnm.Print_Area" localSheetId="32">'1'!$A$51:$H$107</definedName>
    <definedName name="_xlnm.Print_Area" localSheetId="31">'2'!$A$51:$H$107</definedName>
    <definedName name="_xlnm.Print_Area" localSheetId="30">'3'!$A$51:$H$107</definedName>
    <definedName name="_xlnm.Print_Area" localSheetId="29">'4'!$A$51:$H$107</definedName>
    <definedName name="_xlnm.Print_Area" localSheetId="28">'5'!$A$51:$H$107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93" l="1"/>
  <c r="H68" i="93"/>
  <c r="H62" i="93"/>
  <c r="D17" i="93" s="1"/>
  <c r="H61" i="93"/>
  <c r="H60" i="93"/>
  <c r="H59" i="93"/>
  <c r="H58" i="93"/>
  <c r="H46" i="93"/>
  <c r="G46" i="93"/>
  <c r="G24" i="93"/>
  <c r="G23" i="93"/>
  <c r="G22" i="93"/>
  <c r="D13" i="93"/>
  <c r="D15" i="93" s="1"/>
  <c r="D16" i="92"/>
  <c r="D17" i="92"/>
  <c r="H62" i="92"/>
  <c r="H58" i="92"/>
  <c r="D13" i="92"/>
  <c r="G23" i="92"/>
  <c r="G22" i="92"/>
  <c r="G24" i="92" s="1"/>
  <c r="G46" i="92" s="1"/>
  <c r="H46" i="92"/>
  <c r="H69" i="92"/>
  <c r="H68" i="92"/>
  <c r="H61" i="92"/>
  <c r="H60" i="92"/>
  <c r="H59" i="92"/>
  <c r="G30" i="91"/>
  <c r="G31" i="91"/>
  <c r="G32" i="91"/>
  <c r="H26" i="91"/>
  <c r="H22" i="89"/>
  <c r="H65" i="90"/>
  <c r="H22" i="91"/>
  <c r="H62" i="90"/>
  <c r="H22" i="90"/>
  <c r="G31" i="90"/>
  <c r="G30" i="90"/>
  <c r="G32" i="90" s="1"/>
  <c r="G27" i="90"/>
  <c r="G26" i="90"/>
  <c r="G28" i="90" s="1"/>
  <c r="D13" i="87"/>
  <c r="H69" i="91"/>
  <c r="H68" i="91"/>
  <c r="H67" i="91"/>
  <c r="H62" i="91"/>
  <c r="H61" i="91"/>
  <c r="H60" i="91"/>
  <c r="H59" i="91"/>
  <c r="H69" i="90"/>
  <c r="H68" i="90"/>
  <c r="H67" i="90"/>
  <c r="H66" i="90"/>
  <c r="H61" i="90"/>
  <c r="H60" i="90"/>
  <c r="H59" i="90"/>
  <c r="H69" i="89"/>
  <c r="H68" i="89"/>
  <c r="H67" i="89"/>
  <c r="H66" i="89"/>
  <c r="H65" i="89"/>
  <c r="H62" i="89"/>
  <c r="H61" i="89"/>
  <c r="H60" i="89"/>
  <c r="H59" i="89"/>
  <c r="H46" i="89"/>
  <c r="G46" i="89"/>
  <c r="H69" i="88"/>
  <c r="H68" i="88"/>
  <c r="H67" i="88"/>
  <c r="H66" i="88"/>
  <c r="H65" i="88"/>
  <c r="H63" i="88"/>
  <c r="H62" i="88"/>
  <c r="H61" i="88"/>
  <c r="H60" i="88"/>
  <c r="H59" i="88"/>
  <c r="H46" i="88"/>
  <c r="G46" i="88"/>
  <c r="H69" i="87"/>
  <c r="H68" i="87"/>
  <c r="H67" i="87"/>
  <c r="H66" i="87"/>
  <c r="H65" i="87"/>
  <c r="H63" i="87"/>
  <c r="H62" i="87"/>
  <c r="H61" i="87"/>
  <c r="H60" i="87"/>
  <c r="H59" i="87"/>
  <c r="H46" i="87"/>
  <c r="G42" i="87"/>
  <c r="G41" i="87"/>
  <c r="G40" i="87"/>
  <c r="G34" i="87"/>
  <c r="G33" i="87"/>
  <c r="G32" i="87"/>
  <c r="H28" i="87"/>
  <c r="H25" i="87"/>
  <c r="G24" i="87"/>
  <c r="G46" i="87" s="1"/>
  <c r="D15" i="87" s="1"/>
  <c r="G23" i="87"/>
  <c r="G22" i="87"/>
  <c r="H63" i="86"/>
  <c r="G41" i="86"/>
  <c r="G40" i="86"/>
  <c r="G42" i="86" s="1"/>
  <c r="H36" i="86"/>
  <c r="G33" i="86"/>
  <c r="G32" i="86"/>
  <c r="G34" i="86" s="1"/>
  <c r="D13" i="86"/>
  <c r="H69" i="86"/>
  <c r="H68" i="86"/>
  <c r="H67" i="86"/>
  <c r="H66" i="86"/>
  <c r="H65" i="86"/>
  <c r="H62" i="86"/>
  <c r="H61" i="86"/>
  <c r="H60" i="86"/>
  <c r="H59" i="86"/>
  <c r="H28" i="86"/>
  <c r="H46" i="86" s="1"/>
  <c r="H25" i="86"/>
  <c r="G23" i="86"/>
  <c r="G22" i="86"/>
  <c r="G24" i="86" s="1"/>
  <c r="D16" i="85"/>
  <c r="G29" i="85"/>
  <c r="G28" i="85"/>
  <c r="G30" i="85" s="1"/>
  <c r="H25" i="85"/>
  <c r="H46" i="85" s="1"/>
  <c r="G23" i="85"/>
  <c r="G22" i="85"/>
  <c r="G24" i="85" s="1"/>
  <c r="D13" i="85"/>
  <c r="H69" i="85"/>
  <c r="H68" i="85"/>
  <c r="H67" i="85"/>
  <c r="H66" i="85"/>
  <c r="H65" i="85"/>
  <c r="H64" i="85"/>
  <c r="H63" i="85"/>
  <c r="H62" i="85"/>
  <c r="H61" i="85"/>
  <c r="H60" i="85"/>
  <c r="H59" i="85"/>
  <c r="H58" i="85"/>
  <c r="G23" i="84"/>
  <c r="G22" i="84"/>
  <c r="G24" i="84" s="1"/>
  <c r="H69" i="84"/>
  <c r="H68" i="84"/>
  <c r="H67" i="84"/>
  <c r="H66" i="84"/>
  <c r="H65" i="84"/>
  <c r="H64" i="84"/>
  <c r="H63" i="84"/>
  <c r="H62" i="84"/>
  <c r="H61" i="84"/>
  <c r="H60" i="84"/>
  <c r="D16" i="84" s="1"/>
  <c r="H59" i="84"/>
  <c r="H58" i="84"/>
  <c r="H46" i="84"/>
  <c r="D13" i="84"/>
  <c r="D13" i="83"/>
  <c r="H69" i="83"/>
  <c r="H68" i="83"/>
  <c r="H67" i="83"/>
  <c r="H66" i="83"/>
  <c r="H65" i="83"/>
  <c r="H64" i="83"/>
  <c r="H63" i="83"/>
  <c r="H62" i="83"/>
  <c r="H61" i="83"/>
  <c r="H60" i="83"/>
  <c r="H59" i="83"/>
  <c r="H58" i="83"/>
  <c r="H46" i="83"/>
  <c r="G46" i="83"/>
  <c r="H25" i="82"/>
  <c r="H46" i="82" s="1"/>
  <c r="H64" i="82"/>
  <c r="D13" i="82"/>
  <c r="H69" i="82"/>
  <c r="H68" i="82"/>
  <c r="H67" i="82"/>
  <c r="H66" i="82"/>
  <c r="H65" i="82"/>
  <c r="H63" i="82"/>
  <c r="H62" i="82"/>
  <c r="H61" i="82"/>
  <c r="H60" i="82"/>
  <c r="H59" i="82"/>
  <c r="H58" i="82"/>
  <c r="G23" i="82"/>
  <c r="G22" i="82"/>
  <c r="G24" i="82" s="1"/>
  <c r="D16" i="81"/>
  <c r="G22" i="81"/>
  <c r="G24" i="81" s="1"/>
  <c r="D13" i="81"/>
  <c r="H63" i="81"/>
  <c r="G23" i="81"/>
  <c r="H69" i="81"/>
  <c r="H68" i="81"/>
  <c r="H67" i="81"/>
  <c r="H66" i="81"/>
  <c r="H65" i="81"/>
  <c r="H62" i="81"/>
  <c r="H61" i="81"/>
  <c r="H60" i="81"/>
  <c r="H59" i="81"/>
  <c r="H58" i="81"/>
  <c r="H46" i="81"/>
  <c r="H63" i="79"/>
  <c r="D16" i="78"/>
  <c r="H63" i="78"/>
  <c r="H22" i="80"/>
  <c r="H46" i="80" s="1"/>
  <c r="H69" i="80"/>
  <c r="H68" i="80"/>
  <c r="H67" i="80"/>
  <c r="H66" i="80"/>
  <c r="H65" i="80"/>
  <c r="H62" i="80"/>
  <c r="H61" i="80"/>
  <c r="H60" i="80"/>
  <c r="H59" i="80"/>
  <c r="H58" i="80"/>
  <c r="H69" i="79"/>
  <c r="H68" i="79"/>
  <c r="H67" i="79"/>
  <c r="H66" i="79"/>
  <c r="H65" i="79"/>
  <c r="H62" i="79"/>
  <c r="H61" i="79"/>
  <c r="H60" i="79"/>
  <c r="H59" i="79"/>
  <c r="H58" i="79"/>
  <c r="H46" i="79"/>
  <c r="H59" i="77"/>
  <c r="H59" i="78"/>
  <c r="D13" i="78"/>
  <c r="G23" i="78"/>
  <c r="G22" i="78"/>
  <c r="G24" i="78" s="1"/>
  <c r="H69" i="78"/>
  <c r="H68" i="78"/>
  <c r="H67" i="78"/>
  <c r="H66" i="78"/>
  <c r="H65" i="78"/>
  <c r="H62" i="78"/>
  <c r="H61" i="78"/>
  <c r="H60" i="78"/>
  <c r="H58" i="78"/>
  <c r="H46" i="78"/>
  <c r="G35" i="77"/>
  <c r="G34" i="77"/>
  <c r="G36" i="77" s="1"/>
  <c r="G31" i="77"/>
  <c r="G30" i="77"/>
  <c r="G32" i="77" s="1"/>
  <c r="H61" i="77"/>
  <c r="H62" i="77"/>
  <c r="H60" i="77"/>
  <c r="G27" i="77"/>
  <c r="G26" i="77"/>
  <c r="G28" i="77" s="1"/>
  <c r="H69" i="77"/>
  <c r="H68" i="77"/>
  <c r="H67" i="77"/>
  <c r="H66" i="77"/>
  <c r="H65" i="77"/>
  <c r="H58" i="77"/>
  <c r="H22" i="77"/>
  <c r="D13" i="77"/>
  <c r="G34" i="76"/>
  <c r="G36" i="76" s="1"/>
  <c r="G35" i="76"/>
  <c r="G30" i="76"/>
  <c r="G32" i="76" s="1"/>
  <c r="G31" i="76"/>
  <c r="H60" i="76"/>
  <c r="H61" i="76"/>
  <c r="H26" i="76"/>
  <c r="H22" i="76"/>
  <c r="D13" i="76"/>
  <c r="H69" i="76"/>
  <c r="H68" i="76"/>
  <c r="H67" i="76"/>
  <c r="H66" i="76"/>
  <c r="H65" i="76"/>
  <c r="H59" i="76"/>
  <c r="H58" i="76"/>
  <c r="H60" i="75"/>
  <c r="D16" i="75"/>
  <c r="D13" i="75"/>
  <c r="D13" i="74"/>
  <c r="D15" i="74" s="1"/>
  <c r="H22" i="75"/>
  <c r="H46" i="75" s="1"/>
  <c r="D15" i="75" s="1"/>
  <c r="G46" i="75"/>
  <c r="F59" i="75"/>
  <c r="H59" i="75" s="1"/>
  <c r="D16" i="74"/>
  <c r="H69" i="75"/>
  <c r="H68" i="75"/>
  <c r="H67" i="75"/>
  <c r="H66" i="75"/>
  <c r="H65" i="75"/>
  <c r="H63" i="75"/>
  <c r="H62" i="75"/>
  <c r="H61" i="75"/>
  <c r="H58" i="75"/>
  <c r="G34" i="74"/>
  <c r="G36" i="74" s="1"/>
  <c r="G35" i="74"/>
  <c r="H30" i="74"/>
  <c r="H46" i="74" s="1"/>
  <c r="H26" i="74"/>
  <c r="G23" i="74"/>
  <c r="G22" i="74"/>
  <c r="G24" i="74" s="1"/>
  <c r="H69" i="74"/>
  <c r="H68" i="74"/>
  <c r="H67" i="74"/>
  <c r="H66" i="74"/>
  <c r="H65" i="74"/>
  <c r="H63" i="74"/>
  <c r="H62" i="74"/>
  <c r="H61" i="74"/>
  <c r="H60" i="74"/>
  <c r="H59" i="74"/>
  <c r="H58" i="74"/>
  <c r="D13" i="72"/>
  <c r="G39" i="72"/>
  <c r="G38" i="72"/>
  <c r="G40" i="72" s="1"/>
  <c r="G35" i="72"/>
  <c r="G34" i="72"/>
  <c r="G36" i="72" s="1"/>
  <c r="G31" i="72"/>
  <c r="G30" i="72"/>
  <c r="G32" i="72" s="1"/>
  <c r="G27" i="72"/>
  <c r="G26" i="72"/>
  <c r="G28" i="72" s="1"/>
  <c r="H62" i="72"/>
  <c r="D16" i="72" s="1"/>
  <c r="H60" i="72"/>
  <c r="H69" i="72"/>
  <c r="H68" i="72"/>
  <c r="H67" i="72"/>
  <c r="H66" i="72"/>
  <c r="H65" i="72"/>
  <c r="H64" i="72"/>
  <c r="H63" i="72"/>
  <c r="H61" i="72"/>
  <c r="H59" i="72"/>
  <c r="H58" i="72"/>
  <c r="H46" i="72"/>
  <c r="G22" i="70"/>
  <c r="G23" i="70"/>
  <c r="G24" i="70"/>
  <c r="G26" i="70"/>
  <c r="G28" i="70" s="1"/>
  <c r="G27" i="70"/>
  <c r="H30" i="70"/>
  <c r="G70" i="71"/>
  <c r="H69" i="71"/>
  <c r="H68" i="71"/>
  <c r="H67" i="71"/>
  <c r="H66" i="71"/>
  <c r="H65" i="71"/>
  <c r="H64" i="71"/>
  <c r="H63" i="71"/>
  <c r="H61" i="71"/>
  <c r="H60" i="71"/>
  <c r="H59" i="71"/>
  <c r="H58" i="71"/>
  <c r="H70" i="71" s="1"/>
  <c r="H46" i="71"/>
  <c r="G46" i="71"/>
  <c r="D16" i="71"/>
  <c r="D15" i="71"/>
  <c r="H13" i="71" s="1"/>
  <c r="D13" i="71"/>
  <c r="G70" i="70"/>
  <c r="H60" i="70"/>
  <c r="H59" i="70"/>
  <c r="H58" i="70"/>
  <c r="D13" i="70"/>
  <c r="H69" i="70"/>
  <c r="H68" i="70"/>
  <c r="H67" i="70"/>
  <c r="H66" i="70"/>
  <c r="H65" i="70"/>
  <c r="H64" i="70"/>
  <c r="H63" i="70"/>
  <c r="H61" i="70"/>
  <c r="B61" i="69"/>
  <c r="H22" i="69"/>
  <c r="H46" i="69" s="1"/>
  <c r="G27" i="69"/>
  <c r="G26" i="69"/>
  <c r="G28" i="69" s="1"/>
  <c r="D13" i="69"/>
  <c r="H69" i="69"/>
  <c r="H68" i="69"/>
  <c r="H67" i="69"/>
  <c r="H66" i="69"/>
  <c r="H65" i="69"/>
  <c r="H64" i="69"/>
  <c r="H63" i="69"/>
  <c r="H61" i="69"/>
  <c r="H60" i="69"/>
  <c r="H59" i="69"/>
  <c r="H58" i="69"/>
  <c r="G44" i="68"/>
  <c r="G43" i="68"/>
  <c r="G42" i="68"/>
  <c r="H61" i="68"/>
  <c r="H38" i="68"/>
  <c r="H30" i="68"/>
  <c r="D13" i="68"/>
  <c r="H69" i="68"/>
  <c r="H68" i="68"/>
  <c r="H67" i="68"/>
  <c r="H66" i="68"/>
  <c r="H65" i="68"/>
  <c r="H64" i="68"/>
  <c r="H63" i="68"/>
  <c r="H60" i="68"/>
  <c r="H59" i="68"/>
  <c r="H58" i="68"/>
  <c r="G35" i="68"/>
  <c r="G34" i="68"/>
  <c r="H26" i="68"/>
  <c r="G23" i="68"/>
  <c r="G22" i="68"/>
  <c r="G24" i="68" s="1"/>
  <c r="D15" i="67"/>
  <c r="G34" i="67"/>
  <c r="G36" i="67" s="1"/>
  <c r="G35" i="67"/>
  <c r="H30" i="67"/>
  <c r="H26" i="67"/>
  <c r="G23" i="67"/>
  <c r="G22" i="67"/>
  <c r="G24" i="67" s="1"/>
  <c r="D13" i="67"/>
  <c r="H61" i="66"/>
  <c r="G40" i="66"/>
  <c r="H69" i="67"/>
  <c r="H68" i="67"/>
  <c r="H67" i="67"/>
  <c r="H66" i="67"/>
  <c r="H65" i="67"/>
  <c r="H64" i="67"/>
  <c r="H63" i="67"/>
  <c r="H60" i="67"/>
  <c r="H59" i="67"/>
  <c r="H58" i="67"/>
  <c r="D16" i="67" s="1"/>
  <c r="H60" i="66"/>
  <c r="G28" i="66"/>
  <c r="G34" i="66"/>
  <c r="G36" i="66"/>
  <c r="G35" i="66"/>
  <c r="H63" i="66"/>
  <c r="G23" i="66"/>
  <c r="D13" i="66"/>
  <c r="H69" i="66"/>
  <c r="H68" i="66"/>
  <c r="H67" i="66"/>
  <c r="H66" i="66"/>
  <c r="H65" i="66"/>
  <c r="H64" i="66"/>
  <c r="H38" i="66"/>
  <c r="D16" i="66" s="1"/>
  <c r="H59" i="66"/>
  <c r="H58" i="66"/>
  <c r="G31" i="66"/>
  <c r="G30" i="66"/>
  <c r="H26" i="66"/>
  <c r="G22" i="66"/>
  <c r="G24" i="66" s="1"/>
  <c r="H34" i="65"/>
  <c r="H60" i="65"/>
  <c r="D16" i="65"/>
  <c r="G32" i="65"/>
  <c r="G31" i="65"/>
  <c r="G28" i="65"/>
  <c r="G30" i="65"/>
  <c r="H61" i="65"/>
  <c r="H59" i="65"/>
  <c r="H26" i="65"/>
  <c r="H70" i="93" l="1"/>
  <c r="D16" i="93"/>
  <c r="H17" i="93" s="1"/>
  <c r="H13" i="93"/>
  <c r="D15" i="92"/>
  <c r="H13" i="92" s="1"/>
  <c r="H70" i="92"/>
  <c r="H46" i="91"/>
  <c r="G46" i="91"/>
  <c r="H70" i="91"/>
  <c r="D16" i="91"/>
  <c r="H70" i="90"/>
  <c r="G46" i="90"/>
  <c r="D16" i="90"/>
  <c r="H46" i="90"/>
  <c r="H70" i="89"/>
  <c r="D16" i="89"/>
  <c r="H70" i="88"/>
  <c r="D16" i="88"/>
  <c r="H70" i="87"/>
  <c r="H13" i="87"/>
  <c r="D13" i="88" s="1"/>
  <c r="D15" i="88" s="1"/>
  <c r="H13" i="88" s="1"/>
  <c r="D13" i="89" s="1"/>
  <c r="D15" i="89" s="1"/>
  <c r="H13" i="89" s="1"/>
  <c r="D13" i="90" s="1"/>
  <c r="D16" i="87"/>
  <c r="H17" i="87" s="1"/>
  <c r="D16" i="86"/>
  <c r="H70" i="86"/>
  <c r="G46" i="86"/>
  <c r="D15" i="86" s="1"/>
  <c r="G46" i="85"/>
  <c r="D15" i="85" s="1"/>
  <c r="H13" i="85" s="1"/>
  <c r="H70" i="85"/>
  <c r="G46" i="84"/>
  <c r="D15" i="84" s="1"/>
  <c r="H13" i="84" s="1"/>
  <c r="H70" i="84"/>
  <c r="H70" i="83"/>
  <c r="D16" i="83"/>
  <c r="D15" i="83"/>
  <c r="D16" i="82"/>
  <c r="H70" i="82"/>
  <c r="G46" i="82"/>
  <c r="D15" i="82" s="1"/>
  <c r="H70" i="81"/>
  <c r="G46" i="81"/>
  <c r="D16" i="79"/>
  <c r="D16" i="80"/>
  <c r="H70" i="79"/>
  <c r="H70" i="80"/>
  <c r="G46" i="80"/>
  <c r="G46" i="79"/>
  <c r="H70" i="78"/>
  <c r="G46" i="78"/>
  <c r="D15" i="78" s="1"/>
  <c r="D16" i="77"/>
  <c r="G46" i="77"/>
  <c r="H70" i="77"/>
  <c r="H46" i="77"/>
  <c r="D16" i="76"/>
  <c r="G46" i="76"/>
  <c r="H46" i="76"/>
  <c r="H70" i="76"/>
  <c r="H13" i="75"/>
  <c r="H70" i="75"/>
  <c r="H70" i="74"/>
  <c r="G46" i="74"/>
  <c r="G46" i="72"/>
  <c r="D15" i="72" s="1"/>
  <c r="H13" i="72" s="1"/>
  <c r="H70" i="72"/>
  <c r="H17" i="71"/>
  <c r="H70" i="70"/>
  <c r="D16" i="70"/>
  <c r="H46" i="70"/>
  <c r="G46" i="70"/>
  <c r="G46" i="69"/>
  <c r="D15" i="69" s="1"/>
  <c r="D16" i="69"/>
  <c r="H70" i="69"/>
  <c r="D16" i="68"/>
  <c r="H46" i="68"/>
  <c r="H70" i="68"/>
  <c r="G36" i="68"/>
  <c r="G46" i="68" s="1"/>
  <c r="D15" i="68" s="1"/>
  <c r="H46" i="67"/>
  <c r="G46" i="67"/>
  <c r="H70" i="67"/>
  <c r="H70" i="66"/>
  <c r="H46" i="66"/>
  <c r="G32" i="66"/>
  <c r="G46" i="66" s="1"/>
  <c r="D13" i="65"/>
  <c r="H22" i="65"/>
  <c r="H69" i="65"/>
  <c r="H68" i="65"/>
  <c r="H67" i="65"/>
  <c r="H66" i="65"/>
  <c r="H65" i="65"/>
  <c r="H64" i="65"/>
  <c r="H63" i="65"/>
  <c r="H58" i="65"/>
  <c r="D13" i="64"/>
  <c r="D16" i="63"/>
  <c r="G34" i="64"/>
  <c r="H17" i="92" l="1"/>
  <c r="H17" i="88"/>
  <c r="H17" i="89"/>
  <c r="D15" i="90"/>
  <c r="H13" i="90" s="1"/>
  <c r="D13" i="91" s="1"/>
  <c r="D15" i="91" s="1"/>
  <c r="H13" i="91" s="1"/>
  <c r="H13" i="86"/>
  <c r="H17" i="86"/>
  <c r="H17" i="85"/>
  <c r="H17" i="84"/>
  <c r="H13" i="83"/>
  <c r="H17" i="83"/>
  <c r="H13" i="82"/>
  <c r="H17" i="82"/>
  <c r="H13" i="78"/>
  <c r="D13" i="79" s="1"/>
  <c r="D15" i="79" s="1"/>
  <c r="H17" i="78"/>
  <c r="D15" i="77"/>
  <c r="H17" i="77" s="1"/>
  <c r="D15" i="76"/>
  <c r="H13" i="76" s="1"/>
  <c r="H17" i="75"/>
  <c r="H17" i="74"/>
  <c r="H13" i="74"/>
  <c r="H17" i="72"/>
  <c r="D15" i="70"/>
  <c r="H13" i="70" s="1"/>
  <c r="H17" i="69"/>
  <c r="H13" i="69"/>
  <c r="H13" i="68"/>
  <c r="H17" i="68"/>
  <c r="H13" i="67"/>
  <c r="D15" i="66"/>
  <c r="H17" i="66" s="1"/>
  <c r="H46" i="65"/>
  <c r="H70" i="65"/>
  <c r="G46" i="65"/>
  <c r="H59" i="64"/>
  <c r="G36" i="64"/>
  <c r="G35" i="64"/>
  <c r="G23" i="64"/>
  <c r="G22" i="64"/>
  <c r="G24" i="64" s="1"/>
  <c r="H42" i="64"/>
  <c r="H38" i="64"/>
  <c r="H69" i="64"/>
  <c r="H68" i="64"/>
  <c r="H67" i="64"/>
  <c r="H66" i="64"/>
  <c r="H65" i="64"/>
  <c r="H64" i="64"/>
  <c r="H63" i="64"/>
  <c r="H62" i="64"/>
  <c r="H60" i="64"/>
  <c r="H58" i="64"/>
  <c r="G31" i="64"/>
  <c r="G30" i="64"/>
  <c r="G32" i="64" s="1"/>
  <c r="G27" i="64"/>
  <c r="G26" i="64"/>
  <c r="G28" i="64" s="1"/>
  <c r="D13" i="63"/>
  <c r="G42" i="63"/>
  <c r="G44" i="63" s="1"/>
  <c r="H58" i="63"/>
  <c r="G43" i="63"/>
  <c r="G39" i="63"/>
  <c r="G38" i="63"/>
  <c r="G40" i="63" s="1"/>
  <c r="H34" i="63"/>
  <c r="G31" i="63"/>
  <c r="G30" i="63"/>
  <c r="G32" i="63" s="1"/>
  <c r="H22" i="63"/>
  <c r="H60" i="63"/>
  <c r="G26" i="63"/>
  <c r="G28" i="63" s="1"/>
  <c r="G27" i="63"/>
  <c r="H69" i="63"/>
  <c r="H68" i="63"/>
  <c r="H67" i="63"/>
  <c r="H66" i="63"/>
  <c r="H65" i="63"/>
  <c r="H64" i="63"/>
  <c r="H63" i="63"/>
  <c r="H62" i="63"/>
  <c r="H61" i="63"/>
  <c r="H59" i="63"/>
  <c r="H17" i="91" l="1"/>
  <c r="H17" i="90"/>
  <c r="H13" i="79"/>
  <c r="H17" i="79"/>
  <c r="H13" i="77"/>
  <c r="H17" i="76"/>
  <c r="H17" i="70"/>
  <c r="H17" i="67"/>
  <c r="H13" i="66"/>
  <c r="D15" i="65"/>
  <c r="H17" i="65" s="1"/>
  <c r="D16" i="64"/>
  <c r="H70" i="64"/>
  <c r="H46" i="64"/>
  <c r="G46" i="64"/>
  <c r="H46" i="63"/>
  <c r="H70" i="63"/>
  <c r="H17" i="60"/>
  <c r="D17" i="60"/>
  <c r="D16" i="60"/>
  <c r="D13" i="61"/>
  <c r="D15" i="60"/>
  <c r="H17" i="46"/>
  <c r="D16" i="46"/>
  <c r="D17" i="46"/>
  <c r="D13" i="60"/>
  <c r="H30" i="61"/>
  <c r="H46" i="61" s="1"/>
  <c r="G32" i="61"/>
  <c r="G31" i="61"/>
  <c r="G27" i="61"/>
  <c r="G26" i="61"/>
  <c r="G28" i="61" s="1"/>
  <c r="G23" i="61"/>
  <c r="G22" i="61"/>
  <c r="G24" i="61" s="1"/>
  <c r="H69" i="61"/>
  <c r="H68" i="61"/>
  <c r="H67" i="61"/>
  <c r="H66" i="61"/>
  <c r="H65" i="61"/>
  <c r="H64" i="61"/>
  <c r="H63" i="61"/>
  <c r="H62" i="61"/>
  <c r="H61" i="61"/>
  <c r="H59" i="61"/>
  <c r="H58" i="61"/>
  <c r="H69" i="60"/>
  <c r="H68" i="60"/>
  <c r="H67" i="60"/>
  <c r="H66" i="60"/>
  <c r="H65" i="60"/>
  <c r="H64" i="60"/>
  <c r="H63" i="60"/>
  <c r="H62" i="60"/>
  <c r="H61" i="60"/>
  <c r="H60" i="60"/>
  <c r="H59" i="60"/>
  <c r="H58" i="60"/>
  <c r="H46" i="60"/>
  <c r="G27" i="60"/>
  <c r="G26" i="60"/>
  <c r="G28" i="60" s="1"/>
  <c r="G23" i="60"/>
  <c r="G22" i="60"/>
  <c r="G24" i="60" s="1"/>
  <c r="G39" i="46"/>
  <c r="G38" i="46"/>
  <c r="G40" i="46" s="1"/>
  <c r="H69" i="46"/>
  <c r="H68" i="46"/>
  <c r="H67" i="46"/>
  <c r="H66" i="46"/>
  <c r="H65" i="46"/>
  <c r="H64" i="46"/>
  <c r="D15" i="81" l="1"/>
  <c r="D13" i="80"/>
  <c r="D15" i="80" s="1"/>
  <c r="H13" i="65"/>
  <c r="D15" i="64"/>
  <c r="H13" i="64" s="1"/>
  <c r="D16" i="61"/>
  <c r="D17" i="61"/>
  <c r="G46" i="60"/>
  <c r="H70" i="61"/>
  <c r="H70" i="60"/>
  <c r="G46" i="61"/>
  <c r="D15" i="61" s="1"/>
  <c r="G23" i="46"/>
  <c r="G35" i="46"/>
  <c r="G34" i="46"/>
  <c r="G36" i="46" s="1"/>
  <c r="G31" i="46"/>
  <c r="G30" i="46"/>
  <c r="G32" i="46" s="1"/>
  <c r="G27" i="46"/>
  <c r="G26" i="46"/>
  <c r="G28" i="46" s="1"/>
  <c r="H58" i="46"/>
  <c r="H59" i="46"/>
  <c r="H60" i="46"/>
  <c r="H61" i="46"/>
  <c r="H62" i="46"/>
  <c r="H63" i="46"/>
  <c r="H21" i="46"/>
  <c r="H46" i="46" s="1"/>
  <c r="G22" i="46"/>
  <c r="H13" i="80" l="1"/>
  <c r="H17" i="80"/>
  <c r="H17" i="81"/>
  <c r="H13" i="81"/>
  <c r="H17" i="64"/>
  <c r="H17" i="61"/>
  <c r="H13" i="61"/>
  <c r="H13" i="60"/>
  <c r="G24" i="46"/>
  <c r="G46" i="46"/>
  <c r="H70" i="46"/>
  <c r="D15" i="46" l="1"/>
  <c r="H13" i="46" l="1"/>
  <c r="G46" i="63"/>
  <c r="D15" i="63" s="1"/>
  <c r="H17" i="63" l="1"/>
  <c r="H13" i="6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<sst xmlns="http://schemas.openxmlformats.org/spreadsheetml/2006/main" count="2899" uniqueCount="149">
  <si>
    <t>SUMMARY OF ALL ACTIVITIES</t>
  </si>
  <si>
    <t>Trade Date</t>
  </si>
  <si>
    <t>Type</t>
  </si>
  <si>
    <t>Description</t>
  </si>
  <si>
    <t>Price</t>
  </si>
  <si>
    <t>Qnty</t>
  </si>
  <si>
    <t>Debit</t>
  </si>
  <si>
    <t>Credit</t>
  </si>
  <si>
    <t>Opening Balance</t>
  </si>
  <si>
    <t>Closing Balance</t>
  </si>
  <si>
    <t>Equity Summary</t>
  </si>
  <si>
    <t>Long Market Value of Securities</t>
  </si>
  <si>
    <t>Short Market Value of Securities</t>
  </si>
  <si>
    <t>Market Value</t>
  </si>
  <si>
    <t>PORTFOLIO SUMMARY</t>
  </si>
  <si>
    <t>Activity Total</t>
  </si>
  <si>
    <t xml:space="preserve"> </t>
  </si>
  <si>
    <t>Net cash Balance</t>
  </si>
  <si>
    <t xml:space="preserve">Account#  </t>
  </si>
  <si>
    <t>cshin</t>
  </si>
  <si>
    <t>bought</t>
  </si>
  <si>
    <t>comm</t>
  </si>
  <si>
    <t>fees</t>
  </si>
  <si>
    <t>trading commission incl fed taxes</t>
  </si>
  <si>
    <t>market fees incl. fed taxes</t>
  </si>
  <si>
    <t>CH888888881</t>
  </si>
  <si>
    <t>ACCOUNT STATEMENT  1</t>
  </si>
  <si>
    <t>TOTAL MARKET VALUE</t>
  </si>
  <si>
    <t>page 2 / 1-Aug-23</t>
  </si>
  <si>
    <t>Rheinmetall Group</t>
  </si>
  <si>
    <t>Barrick Gold $15.0 put Dec23</t>
  </si>
  <si>
    <t>Xylem Corp $90 put Jan24</t>
  </si>
  <si>
    <t>American Water W. $125 put Dec23</t>
  </si>
  <si>
    <t>Xylem $90 put Jan24</t>
  </si>
  <si>
    <t>Lockheed Martin Corp</t>
  </si>
  <si>
    <t>page 2 / 1-Sep-23</t>
  </si>
  <si>
    <t>ACCOUNT STATEMENT  2</t>
  </si>
  <si>
    <t>ACCOUNT STATEMENT  3</t>
  </si>
  <si>
    <t>cash in $100,000</t>
  </si>
  <si>
    <t>sold</t>
  </si>
  <si>
    <t>page 3 / 2-Oct-23</t>
  </si>
  <si>
    <t>ACCOUNT STATEMENT  4</t>
  </si>
  <si>
    <t>Palantir Technologies</t>
  </si>
  <si>
    <t>↑</t>
  </si>
  <si>
    <t>Bank of America Corp.</t>
  </si>
  <si>
    <t>page 3 / 10-Oct-23</t>
  </si>
  <si>
    <t>American Water Wks $125 call Jan24</t>
  </si>
  <si>
    <t>The Boeing Company</t>
  </si>
  <si>
    <t>M. Marietta Mtrls call $440 Nov23</t>
  </si>
  <si>
    <t>Nrthrp Grumman Cp. call $480 Nov23</t>
  </si>
  <si>
    <t>Lockheed Martin Corp call 440</t>
  </si>
  <si>
    <t>Lockheed Martin Corp call 440 Nov23</t>
  </si>
  <si>
    <t>page 3 / 11-Oct-23</t>
  </si>
  <si>
    <t>ACCOUNT STATEMENT  5</t>
  </si>
  <si>
    <t>ACCOUNT STATEMENT  6</t>
  </si>
  <si>
    <t>page 2 / 13-Oct-23</t>
  </si>
  <si>
    <t>JPMorgan Chase &amp; Co</t>
  </si>
  <si>
    <t>Lockheed Martin Cp call 440 Nov23</t>
  </si>
  <si>
    <t>ACCOUNT STATEMENT  7</t>
  </si>
  <si>
    <r>
      <t xml:space="preserve"> </t>
    </r>
    <r>
      <rPr>
        <b/>
        <sz val="10"/>
        <color rgb="FFFF0000"/>
        <rFont val="Calibri"/>
        <family val="2"/>
      </rPr>
      <t>↓</t>
    </r>
  </si>
  <si>
    <t xml:space="preserve">The </t>
  </si>
  <si>
    <t>ACCOUNT STATEMENT  8</t>
  </si>
  <si>
    <t>page 2 / 16-Nov-23</t>
  </si>
  <si>
    <t>cfees</t>
  </si>
  <si>
    <t>Macy's Inc</t>
  </si>
  <si>
    <t>CH88888888</t>
  </si>
  <si>
    <t>14 WALL STREET   ◦  10005 NEW York, NY   ◦   TEL: +1 212 755 785   ◦   WEB: WWW.AMPEX.US   ◦   E-MAIL: ACCOUNT@AMPEX.US</t>
  </si>
  <si>
    <t>↓</t>
  </si>
  <si>
    <t>ACCOUNT STATEMENT  9</t>
  </si>
  <si>
    <t>page 2 / 1-Nov-23</t>
  </si>
  <si>
    <t>The Walt Disney Corp</t>
  </si>
  <si>
    <t>page 2 / 9-Dec-23</t>
  </si>
  <si>
    <t>page 2 / 12-Jan-24</t>
  </si>
  <si>
    <t>Bitcoin Depot Inc</t>
  </si>
  <si>
    <t>Bicoin Depot Inc</t>
  </si>
  <si>
    <t>ACCOUNT STATEMENT  10</t>
  </si>
  <si>
    <t>ACCOUNT STATEMENT  11</t>
  </si>
  <si>
    <t>American Water Wks</t>
  </si>
  <si>
    <t>14 WALL STREET    ◦    10005 NEW York, NY   ◦    TEL: +1 212 755 785   ◦    WEB: WWW.AMPEX.US    ◦    E-MAIL: ACCOUNT@AMPEX.US</t>
  </si>
  <si>
    <t>page 2 /1-Feb-24</t>
  </si>
  <si>
    <t>page 2 /12-Feb-24</t>
  </si>
  <si>
    <t>ACCOUNT STATEMENT  12</t>
  </si>
  <si>
    <t>Lockheed MartinCorp</t>
  </si>
  <si>
    <t>ACCOUNT STATEMENT  13</t>
  </si>
  <si>
    <t>EUR/USD</t>
  </si>
  <si>
    <t>page 2 /01-Mar-24</t>
  </si>
  <si>
    <t>Vertiv Holdings Co</t>
  </si>
  <si>
    <t>Oracle Corp</t>
  </si>
  <si>
    <t>page 2 /12-Mar-24</t>
  </si>
  <si>
    <t>Lolckheed Martin Corp</t>
  </si>
  <si>
    <t>ACCOUNT STATEMENT  14</t>
  </si>
  <si>
    <t>page 2 /2-Apr-24</t>
  </si>
  <si>
    <t>ACCOUNT STATEMENT  15</t>
  </si>
  <si>
    <t>page 2 /2-May-24</t>
  </si>
  <si>
    <t>ACCOUNT STATEMENT  16</t>
  </si>
  <si>
    <t>Lockheed Martin Ltd.</t>
  </si>
  <si>
    <t>Waste Mgmt Inc 210 call 16/01</t>
  </si>
  <si>
    <t>ACCOUNT STATEMENT  17</t>
  </si>
  <si>
    <t>The Walt Disney Company</t>
  </si>
  <si>
    <t>Walt Disney Company</t>
  </si>
  <si>
    <t>page 2 /7-May-24</t>
  </si>
  <si>
    <t>Bedford Metals, Corp</t>
  </si>
  <si>
    <t>ACCOUNT STATEMENT  18</t>
  </si>
  <si>
    <t>page 2 /17-May-24</t>
  </si>
  <si>
    <t>page 2 /10-Jun-24</t>
  </si>
  <si>
    <t>ACCOUNT STATEMENT  20</t>
  </si>
  <si>
    <t>ACCOUNT STATEMENT  19</t>
  </si>
  <si>
    <t>page 2 /14-Jul-24</t>
  </si>
  <si>
    <t>page 2 /15-Aug-24</t>
  </si>
  <si>
    <t>NVIDIA Corporation</t>
  </si>
  <si>
    <t>ACCOUNT STATEMENT  21</t>
  </si>
  <si>
    <t>page 2 /2-Sep-24</t>
  </si>
  <si>
    <t>ACCOUNT STATEMENT  22</t>
  </si>
  <si>
    <t>Rheinmetall</t>
  </si>
  <si>
    <t>Best buy Co., LTD</t>
  </si>
  <si>
    <t>Best buy  Co., Ltd.</t>
  </si>
  <si>
    <t>page 2 /3-Oct-24</t>
  </si>
  <si>
    <t>ACCOUNT STATEMENT  23</t>
  </si>
  <si>
    <t>ACCOUNT STATEMENT  24</t>
  </si>
  <si>
    <t>page 2 /4-Nov-24</t>
  </si>
  <si>
    <t>Trump Media &amp; Technology Grp Corp</t>
  </si>
  <si>
    <t>ACCOUNT STATEMENT  25</t>
  </si>
  <si>
    <t>page 2 /6-Nov-24</t>
  </si>
  <si>
    <t>Tesla,inc.</t>
  </si>
  <si>
    <t>Palantir Technologies, Inc</t>
  </si>
  <si>
    <t>ACCOUNT STATEMENT  26</t>
  </si>
  <si>
    <t>page 2 /11-Nov-24</t>
  </si>
  <si>
    <t>Best Buy Co., Ltd.</t>
  </si>
  <si>
    <t>Rocket Lab</t>
  </si>
  <si>
    <t>Rocket Lab USA, Inc.</t>
  </si>
  <si>
    <t>page 2 /18-Nov-24</t>
  </si>
  <si>
    <t>ACCOUNT STATEMENT  27</t>
  </si>
  <si>
    <t>ACCOUNT STATEMENT  28</t>
  </si>
  <si>
    <t>page 2 /2-Dec-24</t>
  </si>
  <si>
    <t>page 2 /13-Dec-24</t>
  </si>
  <si>
    <t>ACCOUNT STATEMENT  29</t>
  </si>
  <si>
    <t>ACCOUNT STATEMENT  30</t>
  </si>
  <si>
    <t>page 2 /10-Jan-25</t>
  </si>
  <si>
    <t>ACCOUNT STATEMENT  31</t>
  </si>
  <si>
    <t>trading commission incl. fed taxes</t>
  </si>
  <si>
    <t>Tesla, Inc.</t>
  </si>
  <si>
    <t>page 2 /07-Mar-25</t>
  </si>
  <si>
    <t>14 WALL STREET    ◦    10005 NEW York, NY   ◦    WEB: WWW.AMPEX.US    ◦    E-MAIL: ACCOUNT@AMPEX.US</t>
  </si>
  <si>
    <t>ACCOUNT STATEMENT  32</t>
  </si>
  <si>
    <t>Palantir Technologies, Inc.</t>
  </si>
  <si>
    <t>Tesla, Inc. 200 put Sep/19/25</t>
  </si>
  <si>
    <t>Waste Mgmt Inc 210 call Jan/16/01</t>
  </si>
  <si>
    <t>page 2 /18-Mar-25</t>
  </si>
  <si>
    <t>page 2 /02-Apr-25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</si>
</sst>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.00_);[Red]\(&quot;$&quot;#,##0.00\)"/>
    <numFmt numFmtId="165" formatCode="[$-409]d\-mmm\-yy;@"/>
    <numFmt numFmtId="166" formatCode="&quot;$&quot;#,##0.00"/>
    <numFmt numFmtId="167" formatCode="[$€-2]\ #,##0;[Red]\-[$€-2]\ #,##0"/>
    <numFmt numFmtId="168" formatCode="&quot;$&quot;#,##0.0000"/>
    <numFmt numFmtId="169" formatCode="[$$-409]#,##0.00"/>
    <numFmt numFmtId="170" formatCode="[$$-409]#,##0.0000"/>
    <numFmt numFmtId="171" formatCode="[$$-409]#,##0.00_ ;[Red]\-[$$-409]#,##0.00\ 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8" tint="-0.499984740745262"/>
      <name val="Gadugi"/>
      <family val="2"/>
    </font>
    <font>
      <sz val="12"/>
      <color theme="1"/>
      <name val="Calibri"/>
      <family val="2"/>
      <scheme val="minor"/>
    </font>
    <font>
      <sz val="11"/>
      <color rgb="FF002060"/>
      <name val="Calibri"/>
      <family val="2"/>
    </font>
    <font>
      <sz val="9"/>
      <color rgb="FF002060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D4CA1"/>
      <name val="Calibri"/>
      <family val="2"/>
      <scheme val="minor"/>
    </font>
    <font>
      <b/>
      <sz val="11"/>
      <color rgb="FF1D4CA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1D4CA1"/>
      <name val="Calibri"/>
      <family val="2"/>
      <scheme val="minor"/>
    </font>
    <font>
      <sz val="9"/>
      <color rgb="FF1D4CA1"/>
      <name val="Calibri"/>
      <family val="2"/>
      <scheme val="minor"/>
    </font>
    <font>
      <sz val="11"/>
      <color theme="1"/>
      <name val="Georgia"/>
      <family val="1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0"/>
      <color rgb="FF008000"/>
      <name val="Calibri"/>
      <family val="2"/>
      <scheme val="minor"/>
    </font>
    <font>
      <b/>
      <sz val="10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031BC0"/>
      <name val="Calibri"/>
      <family val="2"/>
    </font>
    <font>
      <sz val="10"/>
      <color rgb="FF031BC0"/>
      <name val="Calibri"/>
      <family val="2"/>
      <scheme val="minor"/>
    </font>
    <font>
      <sz val="11"/>
      <color rgb="FF031BC0"/>
      <name val="Calibri"/>
      <family val="2"/>
      <scheme val="minor"/>
    </font>
    <font>
      <b/>
      <sz val="12"/>
      <color rgb="FF031BC0"/>
      <name val="Calibri"/>
      <family val="2"/>
      <scheme val="minor"/>
    </font>
    <font>
      <b/>
      <sz val="10"/>
      <color rgb="FF031BC0"/>
      <name val="Calibri"/>
      <family val="2"/>
      <scheme val="minor"/>
    </font>
    <font>
      <sz val="9"/>
      <color rgb="FF031B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1D4CA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</fills>
  <borders count="22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5117038483843"/>
      </left>
      <right/>
      <top style="thin">
        <color theme="3" tint="0.79995117038483843"/>
      </top>
      <bottom/>
      <diagonal/>
    </border>
    <border>
      <left/>
      <right style="thin">
        <color theme="3" tint="0.79995117038483843"/>
      </right>
      <top style="thin">
        <color theme="3" tint="0.79995117038483843"/>
      </top>
      <bottom/>
      <diagonal/>
    </border>
    <border>
      <left/>
      <right/>
      <top/>
      <bottom style="thin">
        <color theme="3" tint="0.79995117038483843"/>
      </bottom>
      <diagonal/>
    </border>
    <border>
      <left style="thin">
        <color rgb="FF9BB9FF"/>
      </left>
      <right style="thin">
        <color rgb="FF9BB9FF"/>
      </right>
      <top style="thin">
        <color rgb="FF9BB9FF"/>
      </top>
      <bottom style="thin">
        <color rgb="FF9BB9FF"/>
      </bottom>
      <diagonal/>
    </border>
    <border>
      <left style="thin">
        <color rgb="FF9BB9FF"/>
      </left>
      <right style="thin">
        <color rgb="FF9BB9FF"/>
      </right>
      <top style="thin">
        <color rgb="FF9BB9FF"/>
      </top>
      <bottom/>
      <diagonal/>
    </border>
    <border>
      <left style="thin">
        <color rgb="FF9BB9FF"/>
      </left>
      <right style="thin">
        <color rgb="FF9BB9FF"/>
      </right>
      <top/>
      <bottom/>
      <diagonal/>
    </border>
    <border>
      <left style="thin">
        <color rgb="FF9BB9FF"/>
      </left>
      <right style="thin">
        <color rgb="FF9BB9FF"/>
      </right>
      <top/>
      <bottom style="thin">
        <color rgb="FF9BB9FF"/>
      </bottom>
      <diagonal/>
    </border>
    <border>
      <left style="thin">
        <color rgb="FFDCDCE4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rgb="FFDCDCE4"/>
      </right>
      <top style="thin">
        <color theme="3" tint="0.79998168889431442"/>
      </top>
      <bottom/>
      <diagonal/>
    </border>
    <border>
      <left style="thin">
        <color rgb="FF9BB9FF"/>
      </left>
      <right/>
      <top style="thin">
        <color rgb="FF9BB9FF"/>
      </top>
      <bottom style="thin">
        <color rgb="FF9BB9FF"/>
      </bottom>
      <diagonal/>
    </border>
    <border>
      <left/>
      <right style="thin">
        <color rgb="FF9BB9FF"/>
      </right>
      <top style="thin">
        <color rgb="FF9BB9FF"/>
      </top>
      <bottom style="thin">
        <color rgb="FF9BB9FF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5117038483843"/>
      </top>
      <bottom/>
      <diagonal/>
    </border>
    <border>
      <left style="thin">
        <color rgb="FF9BB9FF"/>
      </left>
      <right style="thin">
        <color theme="3" tint="0.79992065187536243"/>
      </right>
      <top style="thin">
        <color rgb="FF9BB9FF"/>
      </top>
      <bottom style="thin">
        <color rgb="FF9BB9FF"/>
      </bottom>
      <diagonal/>
    </border>
    <border>
      <left style="thin">
        <color rgb="FF9BB9FF"/>
      </left>
      <right/>
      <top/>
      <bottom style="thin">
        <color rgb="FF9BB9FF"/>
      </bottom>
      <diagonal/>
    </border>
    <border>
      <left/>
      <right style="thin">
        <color rgb="FF9BB9FF"/>
      </right>
      <top/>
      <bottom style="thin">
        <color rgb="FF9BB9FF"/>
      </bottom>
      <diagonal/>
    </border>
    <border>
      <left/>
      <right/>
      <top style="thin">
        <color rgb="FF9BB9FF"/>
      </top>
      <bottom/>
      <diagonal/>
    </border>
  </borders>
  <cellStyleXfs count="5">
    <xf numFmtId="0" fontId="0" fillId="0" borderId="0"/>
    <xf numFmtId="0" fontId="15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>
      <alignment horizontal="right" vertical="center"/>
    </xf>
    <xf numFmtId="0" fontId="28" fillId="0" borderId="0" applyNumberFormat="0" applyFill="0" applyBorder="0" applyAlignment="0" applyProtection="0"/>
  </cellStyleXfs>
  <cellXfs count="269">
    <xf numFmtId="0" fontId="0" fillId="0" borderId="0" xfId="0"/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166" fontId="2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2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 vertical="center"/>
    </xf>
    <xf numFmtId="166" fontId="9" fillId="0" borderId="0" xfId="0" applyNumberFormat="1" applyFont="1" applyAlignment="1">
      <alignment horizontal="left" vertical="center"/>
    </xf>
    <xf numFmtId="166" fontId="9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3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66" fontId="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8" fillId="2" borderId="1" xfId="1" applyFont="1" applyBorder="1" applyAlignment="1">
      <alignment horizontal="center" vertical="center"/>
    </xf>
    <xf numFmtId="166" fontId="18" fillId="2" borderId="1" xfId="1" applyNumberFormat="1" applyFont="1" applyBorder="1" applyAlignment="1">
      <alignment horizontal="center" vertical="center"/>
    </xf>
    <xf numFmtId="165" fontId="15" fillId="2" borderId="0" xfId="1" applyNumberFormat="1" applyAlignment="1">
      <alignment horizontal="right" vertical="center"/>
    </xf>
    <xf numFmtId="0" fontId="15" fillId="2" borderId="0" xfId="1" applyAlignment="1">
      <alignment horizontal="right" vertical="center"/>
    </xf>
    <xf numFmtId="166" fontId="15" fillId="2" borderId="0" xfId="1" applyNumberForma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5" fillId="2" borderId="2" xfId="1" applyBorder="1" applyAlignment="1">
      <alignment horizontal="center" vertical="center"/>
    </xf>
    <xf numFmtId="166" fontId="15" fillId="2" borderId="2" xfId="1" applyNumberFormat="1" applyBorder="1" applyAlignment="1">
      <alignment horizontal="center" vertical="center"/>
    </xf>
    <xf numFmtId="166" fontId="15" fillId="2" borderId="2" xfId="1" applyNumberFormat="1" applyBorder="1" applyAlignment="1">
      <alignment vertical="center"/>
    </xf>
    <xf numFmtId="164" fontId="1" fillId="0" borderId="9" xfId="0" applyNumberFormat="1" applyFon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5" fontId="18" fillId="2" borderId="13" xfId="1" applyNumberFormat="1" applyFont="1" applyBorder="1" applyAlignment="1">
      <alignment horizontal="center" vertical="center"/>
    </xf>
    <xf numFmtId="166" fontId="18" fillId="2" borderId="14" xfId="1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168" fontId="1" fillId="0" borderId="9" xfId="0" applyNumberFormat="1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165" fontId="1" fillId="3" borderId="9" xfId="2" applyNumberFormat="1" applyFont="1" applyBorder="1" applyAlignment="1">
      <alignment horizontal="center" vertical="center"/>
    </xf>
    <xf numFmtId="0" fontId="1" fillId="3" borderId="9" xfId="2" applyFont="1" applyBorder="1" applyAlignment="1">
      <alignment horizontal="center" vertical="center"/>
    </xf>
    <xf numFmtId="0" fontId="1" fillId="3" borderId="9" xfId="2" applyFont="1" applyBorder="1" applyAlignment="1">
      <alignment horizontal="right" vertical="center"/>
    </xf>
    <xf numFmtId="166" fontId="1" fillId="3" borderId="9" xfId="2" applyNumberFormat="1" applyFont="1" applyBorder="1" applyAlignment="1">
      <alignment horizontal="right" vertical="center"/>
    </xf>
    <xf numFmtId="0" fontId="15" fillId="2" borderId="6" xfId="1" applyBorder="1" applyAlignment="1">
      <alignment horizontal="center" vertical="center"/>
    </xf>
    <xf numFmtId="0" fontId="15" fillId="2" borderId="7" xfId="1" applyBorder="1" applyAlignment="1">
      <alignment horizontal="center" vertical="center"/>
    </xf>
    <xf numFmtId="166" fontId="1" fillId="0" borderId="9" xfId="0" applyNumberFormat="1" applyFont="1" applyBorder="1" applyAlignment="1">
      <alignment vertical="center"/>
    </xf>
    <xf numFmtId="166" fontId="1" fillId="3" borderId="9" xfId="2" applyNumberFormat="1" applyFont="1" applyBorder="1" applyAlignment="1">
      <alignment vertical="center"/>
    </xf>
    <xf numFmtId="166" fontId="1" fillId="0" borderId="9" xfId="2" applyNumberFormat="1" applyFont="1" applyFill="1" applyBorder="1" applyAlignment="1">
      <alignment horizontal="right" vertical="center"/>
    </xf>
    <xf numFmtId="165" fontId="1" fillId="0" borderId="9" xfId="2" applyNumberFormat="1" applyFont="1" applyFill="1" applyBorder="1" applyAlignment="1">
      <alignment horizontal="center" vertical="center"/>
    </xf>
    <xf numFmtId="165" fontId="14" fillId="3" borderId="9" xfId="2" applyNumberFormat="1" applyBorder="1" applyAlignment="1">
      <alignment horizontal="center" vertical="center"/>
    </xf>
    <xf numFmtId="165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right"/>
    </xf>
    <xf numFmtId="0" fontId="21" fillId="0" borderId="0" xfId="0" applyFont="1"/>
    <xf numFmtId="0" fontId="23" fillId="0" borderId="0" xfId="0" applyFont="1" applyAlignment="1">
      <alignment horizontal="center"/>
    </xf>
    <xf numFmtId="166" fontId="23" fillId="0" borderId="0" xfId="0" applyNumberFormat="1" applyFont="1" applyAlignment="1">
      <alignment horizontal="center"/>
    </xf>
    <xf numFmtId="166" fontId="23" fillId="0" borderId="0" xfId="0" applyNumberFormat="1" applyFont="1" applyAlignment="1">
      <alignment horizontal="left"/>
    </xf>
    <xf numFmtId="166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left" vertical="center"/>
    </xf>
    <xf numFmtId="166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65" fontId="22" fillId="5" borderId="0" xfId="0" applyNumberFormat="1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3" fillId="5" borderId="0" xfId="0" applyFont="1" applyFill="1" applyAlignment="1">
      <alignment horizontal="center"/>
    </xf>
    <xf numFmtId="165" fontId="24" fillId="5" borderId="0" xfId="0" applyNumberFormat="1" applyFont="1" applyFill="1" applyAlignment="1">
      <alignment horizontal="left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165" fontId="21" fillId="5" borderId="0" xfId="0" applyNumberFormat="1" applyFont="1" applyFill="1" applyAlignment="1">
      <alignment horizontal="left" vertical="center"/>
    </xf>
    <xf numFmtId="165" fontId="23" fillId="5" borderId="0" xfId="0" applyNumberFormat="1" applyFont="1" applyFill="1" applyAlignment="1">
      <alignment horizontal="left" vertical="center"/>
    </xf>
    <xf numFmtId="0" fontId="25" fillId="5" borderId="0" xfId="0" applyFont="1" applyFill="1" applyAlignment="1">
      <alignment horizontal="left" vertical="center"/>
    </xf>
    <xf numFmtId="166" fontId="15" fillId="2" borderId="6" xfId="1" applyNumberFormat="1" applyBorder="1" applyAlignment="1">
      <alignment horizontal="center" vertical="center"/>
    </xf>
    <xf numFmtId="166" fontId="1" fillId="0" borderId="15" xfId="0" applyNumberFormat="1" applyFont="1" applyBorder="1" applyAlignment="1">
      <alignment horizontal="right" vertical="center"/>
    </xf>
    <xf numFmtId="166" fontId="1" fillId="3" borderId="15" xfId="2" applyNumberFormat="1" applyFont="1" applyBorder="1" applyAlignment="1">
      <alignment horizontal="right" vertical="center"/>
    </xf>
    <xf numFmtId="166" fontId="1" fillId="7" borderId="15" xfId="2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66" fontId="1" fillId="7" borderId="9" xfId="2" applyNumberFormat="1" applyFont="1" applyFill="1" applyBorder="1" applyAlignment="1">
      <alignment horizontal="right" vertical="center"/>
    </xf>
    <xf numFmtId="0" fontId="1" fillId="7" borderId="9" xfId="2" applyFont="1" applyFill="1" applyBorder="1" applyAlignment="1">
      <alignment horizontal="right" vertical="center"/>
    </xf>
    <xf numFmtId="0" fontId="1" fillId="6" borderId="0" xfId="0" applyFont="1" applyFill="1"/>
    <xf numFmtId="4" fontId="1" fillId="0" borderId="11" xfId="0" applyNumberFormat="1" applyFont="1" applyBorder="1" applyAlignment="1">
      <alignment horizontal="right" vertical="center"/>
    </xf>
    <xf numFmtId="169" fontId="1" fillId="6" borderId="0" xfId="0" applyNumberFormat="1" applyFont="1" applyFill="1"/>
    <xf numFmtId="165" fontId="1" fillId="7" borderId="9" xfId="2" applyNumberFormat="1" applyFont="1" applyFill="1" applyBorder="1" applyAlignment="1">
      <alignment horizontal="center" vertical="center"/>
    </xf>
    <xf numFmtId="169" fontId="1" fillId="0" borderId="9" xfId="0" applyNumberFormat="1" applyFont="1" applyBorder="1" applyAlignment="1">
      <alignment horizontal="right" vertical="center"/>
    </xf>
    <xf numFmtId="169" fontId="1" fillId="3" borderId="9" xfId="2" applyNumberFormat="1" applyFont="1" applyBorder="1" applyAlignment="1">
      <alignment horizontal="right" vertical="center"/>
    </xf>
    <xf numFmtId="0" fontId="1" fillId="6" borderId="9" xfId="0" applyFont="1" applyFill="1" applyBorder="1" applyAlignment="1">
      <alignment horizontal="right" vertical="center"/>
    </xf>
    <xf numFmtId="166" fontId="1" fillId="6" borderId="9" xfId="2" applyNumberFormat="1" applyFont="1" applyFill="1" applyBorder="1" applyAlignment="1">
      <alignment horizontal="right" vertical="center"/>
    </xf>
    <xf numFmtId="166" fontId="1" fillId="6" borderId="9" xfId="0" applyNumberFormat="1" applyFont="1" applyFill="1" applyBorder="1" applyAlignment="1">
      <alignment vertical="center"/>
    </xf>
    <xf numFmtId="166" fontId="1" fillId="6" borderId="15" xfId="0" applyNumberFormat="1" applyFont="1" applyFill="1" applyBorder="1" applyAlignment="1">
      <alignment horizontal="right" vertical="center"/>
    </xf>
    <xf numFmtId="166" fontId="1" fillId="7" borderId="9" xfId="2" applyNumberFormat="1" applyFont="1" applyFill="1" applyBorder="1" applyAlignment="1">
      <alignment vertical="center"/>
    </xf>
    <xf numFmtId="0" fontId="1" fillId="6" borderId="9" xfId="2" applyFont="1" applyFill="1" applyBorder="1" applyAlignment="1">
      <alignment horizontal="right" vertical="center"/>
    </xf>
    <xf numFmtId="166" fontId="1" fillId="8" borderId="9" xfId="2" applyNumberFormat="1" applyFont="1" applyFill="1" applyBorder="1" applyAlignment="1">
      <alignment horizontal="right" vertical="center"/>
    </xf>
    <xf numFmtId="166" fontId="1" fillId="7" borderId="15" xfId="0" applyNumberFormat="1" applyFont="1" applyFill="1" applyBorder="1" applyAlignment="1">
      <alignment horizontal="right" vertical="center"/>
    </xf>
    <xf numFmtId="169" fontId="2" fillId="0" borderId="0" xfId="0" applyNumberFormat="1" applyFont="1" applyAlignment="1">
      <alignment horizontal="right" vertical="center"/>
    </xf>
    <xf numFmtId="0" fontId="28" fillId="0" borderId="0" xfId="4" applyAlignment="1">
      <alignment horizontal="left" vertical="top"/>
    </xf>
    <xf numFmtId="164" fontId="1" fillId="0" borderId="10" xfId="0" applyNumberFormat="1" applyFont="1" applyBorder="1" applyAlignment="1">
      <alignment horizontal="right" vertical="center" readingOrder="1"/>
    </xf>
    <xf numFmtId="166" fontId="15" fillId="2" borderId="17" xfId="1" applyNumberFormat="1" applyBorder="1" applyAlignment="1">
      <alignment horizontal="center" vertical="center"/>
    </xf>
    <xf numFmtId="166" fontId="1" fillId="0" borderId="18" xfId="0" applyNumberFormat="1" applyFont="1" applyBorder="1" applyAlignment="1">
      <alignment horizontal="right" vertical="center"/>
    </xf>
    <xf numFmtId="166" fontId="1" fillId="6" borderId="18" xfId="0" applyNumberFormat="1" applyFont="1" applyFill="1" applyBorder="1" applyAlignment="1">
      <alignment horizontal="right" vertical="center"/>
    </xf>
    <xf numFmtId="166" fontId="1" fillId="7" borderId="18" xfId="0" applyNumberFormat="1" applyFont="1" applyFill="1" applyBorder="1" applyAlignment="1">
      <alignment horizontal="right" vertical="center"/>
    </xf>
    <xf numFmtId="166" fontId="1" fillId="3" borderId="18" xfId="2" applyNumberFormat="1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8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165" fontId="1" fillId="6" borderId="9" xfId="2" applyNumberFormat="1" applyFont="1" applyFill="1" applyBorder="1" applyAlignment="1">
      <alignment horizontal="center" vertical="center"/>
    </xf>
    <xf numFmtId="169" fontId="1" fillId="0" borderId="10" xfId="0" applyNumberFormat="1" applyFont="1" applyBorder="1" applyAlignment="1">
      <alignment horizontal="right" vertical="center" readingOrder="1"/>
    </xf>
    <xf numFmtId="169" fontId="1" fillId="0" borderId="11" xfId="0" applyNumberFormat="1" applyFont="1" applyBorder="1" applyAlignment="1">
      <alignment horizontal="right" vertical="center"/>
    </xf>
    <xf numFmtId="169" fontId="1" fillId="0" borderId="12" xfId="0" applyNumberFormat="1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16" fontId="1" fillId="0" borderId="0" xfId="0" applyNumberFormat="1" applyFont="1"/>
    <xf numFmtId="0" fontId="1" fillId="6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right" vertical="center"/>
    </xf>
    <xf numFmtId="169" fontId="1" fillId="7" borderId="9" xfId="2" applyNumberFormat="1" applyFont="1" applyFill="1" applyBorder="1" applyAlignment="1">
      <alignment horizontal="right" vertical="center"/>
    </xf>
    <xf numFmtId="165" fontId="1" fillId="6" borderId="9" xfId="0" applyNumberFormat="1" applyFont="1" applyFill="1" applyBorder="1" applyAlignment="1">
      <alignment horizontal="center" vertical="center"/>
    </xf>
    <xf numFmtId="169" fontId="1" fillId="6" borderId="9" xfId="0" applyNumberFormat="1" applyFont="1" applyFill="1" applyBorder="1" applyAlignment="1">
      <alignment horizontal="right" vertical="center"/>
    </xf>
    <xf numFmtId="166" fontId="1" fillId="6" borderId="9" xfId="0" applyNumberFormat="1" applyFont="1" applyFill="1" applyBorder="1" applyAlignment="1">
      <alignment horizontal="right" vertical="center"/>
    </xf>
    <xf numFmtId="0" fontId="1" fillId="6" borderId="9" xfId="2" applyFont="1" applyFill="1" applyBorder="1" applyAlignment="1">
      <alignment horizontal="center" vertical="center"/>
    </xf>
    <xf numFmtId="170" fontId="1" fillId="6" borderId="9" xfId="0" applyNumberFormat="1" applyFont="1" applyFill="1" applyBorder="1" applyAlignment="1">
      <alignment vertical="center"/>
    </xf>
    <xf numFmtId="171" fontId="36" fillId="0" borderId="10" xfId="0" applyNumberFormat="1" applyFont="1" applyBorder="1" applyAlignment="1">
      <alignment horizontal="right" vertical="center" readingOrder="1"/>
    </xf>
    <xf numFmtId="171" fontId="1" fillId="0" borderId="11" xfId="0" applyNumberFormat="1" applyFont="1" applyBorder="1" applyAlignment="1">
      <alignment horizontal="right" vertical="center"/>
    </xf>
    <xf numFmtId="171" fontId="1" fillId="0" borderId="9" xfId="0" applyNumberFormat="1" applyFont="1" applyBorder="1" applyAlignment="1">
      <alignment horizontal="right" vertical="center"/>
    </xf>
    <xf numFmtId="169" fontId="1" fillId="6" borderId="9" xfId="2" applyNumberFormat="1" applyFont="1" applyFill="1" applyBorder="1" applyAlignment="1">
      <alignment horizontal="right" vertical="center"/>
    </xf>
    <xf numFmtId="165" fontId="1" fillId="7" borderId="9" xfId="0" applyNumberFormat="1" applyFont="1" applyFill="1" applyBorder="1" applyAlignment="1">
      <alignment horizontal="center" vertical="center"/>
    </xf>
    <xf numFmtId="169" fontId="1" fillId="7" borderId="9" xfId="0" applyNumberFormat="1" applyFont="1" applyFill="1" applyBorder="1" applyAlignment="1">
      <alignment horizontal="right" vertical="center"/>
    </xf>
    <xf numFmtId="166" fontId="1" fillId="7" borderId="9" xfId="0" applyNumberFormat="1" applyFont="1" applyFill="1" applyBorder="1" applyAlignment="1">
      <alignment horizontal="right" vertical="center"/>
    </xf>
    <xf numFmtId="171" fontId="1" fillId="0" borderId="10" xfId="0" applyNumberFormat="1" applyFont="1" applyBorder="1" applyAlignment="1">
      <alignment horizontal="right" vertical="center" readingOrder="1"/>
    </xf>
    <xf numFmtId="171" fontId="0" fillId="0" borderId="9" xfId="0" applyNumberFormat="1" applyBorder="1" applyAlignment="1">
      <alignment horizontal="right" vertical="center"/>
    </xf>
    <xf numFmtId="0" fontId="1" fillId="0" borderId="9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right" vertical="center"/>
    </xf>
    <xf numFmtId="0" fontId="1" fillId="9" borderId="0" xfId="0" applyFont="1" applyFill="1"/>
    <xf numFmtId="0" fontId="1" fillId="0" borderId="9" xfId="0" applyFont="1" applyBorder="1"/>
    <xf numFmtId="165" fontId="30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166" fontId="32" fillId="0" borderId="0" xfId="0" applyNumberFormat="1" applyFont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165" fontId="29" fillId="0" borderId="3" xfId="0" applyNumberFormat="1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165" fontId="17" fillId="0" borderId="0" xfId="0" applyNumberFormat="1" applyFont="1" applyAlignment="1">
      <alignment horizontal="right" vertical="center" indent="2"/>
    </xf>
    <xf numFmtId="0" fontId="16" fillId="0" borderId="0" xfId="0" applyFont="1" applyAlignment="1">
      <alignment horizontal="right" vertical="center" indent="2"/>
    </xf>
    <xf numFmtId="165" fontId="15" fillId="2" borderId="0" xfId="1" applyNumberFormat="1" applyAlignment="1">
      <alignment horizontal="right" vertical="center"/>
    </xf>
    <xf numFmtId="0" fontId="15" fillId="2" borderId="0" xfId="1" applyAlignment="1">
      <alignment horizontal="right" vertical="center"/>
    </xf>
    <xf numFmtId="0" fontId="30" fillId="0" borderId="0" xfId="0" applyFont="1" applyAlignment="1">
      <alignment horizontal="right" vertical="center"/>
    </xf>
    <xf numFmtId="166" fontId="30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6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/>
    <xf numFmtId="0" fontId="18" fillId="2" borderId="4" xfId="1" applyFont="1" applyBorder="1" applyAlignment="1">
      <alignment horizontal="center" vertical="center"/>
    </xf>
    <xf numFmtId="0" fontId="18" fillId="2" borderId="5" xfId="1" applyFont="1" applyBorder="1" applyAlignment="1">
      <alignment horizontal="center" vertical="center"/>
    </xf>
    <xf numFmtId="0" fontId="2" fillId="6" borderId="15" xfId="2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9" xfId="2" applyFont="1" applyBorder="1" applyAlignment="1">
      <alignment horizontal="center" vertical="center" readingOrder="1"/>
    </xf>
    <xf numFmtId="0" fontId="2" fillId="7" borderId="15" xfId="2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3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5" xfId="2" applyFont="1" applyBorder="1" applyAlignment="1">
      <alignment horizontal="center" vertical="center" readingOrder="1"/>
    </xf>
    <xf numFmtId="0" fontId="1" fillId="3" borderId="16" xfId="2" applyFont="1" applyBorder="1" applyAlignment="1">
      <alignment horizontal="center" vertical="center" readingOrder="1"/>
    </xf>
    <xf numFmtId="167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33" fillId="0" borderId="21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7" borderId="16" xfId="2" applyFont="1" applyFill="1" applyBorder="1" applyAlignment="1">
      <alignment horizontal="center" vertical="center"/>
    </xf>
    <xf numFmtId="0" fontId="2" fillId="6" borderId="16" xfId="2" applyFont="1" applyFill="1" applyBorder="1" applyAlignment="1">
      <alignment horizontal="center" vertical="center"/>
    </xf>
    <xf numFmtId="0" fontId="2" fillId="3" borderId="9" xfId="2" applyFont="1" applyBorder="1" applyAlignment="1">
      <alignment horizontal="center" vertical="center" readingOrder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3" borderId="15" xfId="2" applyFont="1" applyBorder="1" applyAlignment="1">
      <alignment horizontal="center" vertical="center"/>
    </xf>
    <xf numFmtId="0" fontId="2" fillId="7" borderId="9" xfId="2" applyFont="1" applyFill="1" applyBorder="1" applyAlignment="1">
      <alignment horizontal="center" vertical="center" readingOrder="1"/>
    </xf>
    <xf numFmtId="0" fontId="0" fillId="0" borderId="16" xfId="0" applyBorder="1" applyAlignment="1">
      <alignment horizontal="center" vertical="center" readingOrder="1"/>
    </xf>
    <xf numFmtId="0" fontId="1" fillId="6" borderId="9" xfId="0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 readingOrder="1"/>
    </xf>
    <xf numFmtId="0" fontId="2" fillId="9" borderId="15" xfId="2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/>
    </xf>
    <xf numFmtId="0" fontId="2" fillId="3" borderId="15" xfId="2" applyFont="1" applyBorder="1" applyAlignment="1">
      <alignment horizontal="center" vertical="center"/>
    </xf>
    <xf numFmtId="0" fontId="2" fillId="3" borderId="16" xfId="2" applyFont="1" applyBorder="1" applyAlignment="1">
      <alignment horizontal="center" vertical="center"/>
    </xf>
    <xf numFmtId="0" fontId="2" fillId="7" borderId="9" xfId="2" applyFont="1" applyFill="1" applyBorder="1" applyAlignment="1">
      <alignment horizontal="center" vertical="center"/>
    </xf>
    <xf numFmtId="0" fontId="2" fillId="6" borderId="9" xfId="2" applyFont="1" applyFill="1" applyBorder="1" applyAlignment="1">
      <alignment horizontal="center" vertical="center" readingOrder="1"/>
    </xf>
    <xf numFmtId="0" fontId="1" fillId="7" borderId="9" xfId="0" applyFont="1" applyFill="1" applyBorder="1" applyAlignment="1">
      <alignment horizontal="center" vertical="center"/>
    </xf>
    <xf numFmtId="0" fontId="1" fillId="6" borderId="9" xfId="2" applyFont="1" applyFill="1" applyBorder="1" applyAlignment="1">
      <alignment horizontal="center" vertical="center" readingOrder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2" fillId="6" borderId="19" xfId="0" applyFont="1" applyFill="1" applyBorder="1" applyAlignment="1">
      <alignment horizontal="center" vertical="center"/>
    </xf>
    <xf numFmtId="0" fontId="7" fillId="6" borderId="20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1" fillId="6" borderId="15" xfId="2" applyFont="1" applyFill="1" applyBorder="1" applyAlignment="1">
      <alignment horizontal="center" vertical="center" readingOrder="1"/>
    </xf>
    <xf numFmtId="0" fontId="33" fillId="0" borderId="0" xfId="0" applyFont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2" fillId="6" borderId="9" xfId="2" applyFont="1" applyFill="1" applyBorder="1" applyAlignment="1">
      <alignment horizontal="center" vertical="center"/>
    </xf>
    <xf numFmtId="0" fontId="29" fillId="0" borderId="3" xfId="0" applyFont="1" applyBorder="1" applyAlignment="1">
      <alignment vertical="top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8" borderId="15" xfId="2" applyFont="1" applyFill="1" applyBorder="1" applyAlignment="1">
      <alignment horizontal="center" vertical="center"/>
    </xf>
    <xf numFmtId="0" fontId="2" fillId="8" borderId="16" xfId="2" applyFont="1" applyFill="1" applyBorder="1" applyAlignment="1">
      <alignment horizontal="center" vertical="center"/>
    </xf>
    <xf numFmtId="0" fontId="2" fillId="9" borderId="16" xfId="2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3" borderId="9" xfId="2" applyFont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11" fillId="0" borderId="3" xfId="0" applyNumberFormat="1" applyFont="1" applyBorder="1" applyAlignment="1">
      <alignment horizontal="left" vertical="top"/>
    </xf>
    <xf numFmtId="0" fontId="12" fillId="0" borderId="3" xfId="0" applyFont="1" applyBorder="1" applyAlignment="1">
      <alignment vertical="top"/>
    </xf>
    <xf numFmtId="0" fontId="2" fillId="0" borderId="0" xfId="0" applyFont="1" applyAlignment="1">
      <alignment horizontal="center" vertical="center"/>
    </xf>
  </cellXfs>
  <cellStyles count="5">
    <cellStyle name="20% - Accent5" xfId="2" builtinId="46"/>
    <cellStyle name="Accent5" xfId="1" builtinId="45"/>
    <cellStyle name="Hyperlink" xfId="4" builtinId="8"/>
    <cellStyle name="Normal" xfId="0" builtinId="0"/>
    <cellStyle name="Style 1" xfId="3" xr:uid="{009B49A0-76AA-4ADB-9B91-9867BE13BAD9}"/>
  </cellStyles>
  <dxfs count="0"/>
  <tableStyles count="0" defaultTableStyle="TableStyleMedium2" defaultPivotStyle="PivotStyleLight16"/>
  <colors>
    <mruColors>
      <color rgb="FFD9E1F2"/>
      <color rgb="FF9BB9FF"/>
      <color rgb="FF031BC0"/>
      <color rgb="FF1D4CA1"/>
      <color rgb="FF008000"/>
      <color rgb="FF009900"/>
      <color rgb="FFE1EBFF"/>
      <color rgb="FFF0F0F8"/>
      <color rgb="FFDCDCE4"/>
      <color rgb="FFED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eetMetadata" Target="metadata.xml"/><Relationship Id="rId40" Type="http://schemas.microsoft.com/office/2017/06/relationships/rdRichValueStructure" Target="richData/rdrichvaluestructure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9B9DAE3-7E02-431A-B6E1-E5630C3A1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E94F01A0-CEF6-4196-9559-F2F245481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D8B05FB-8DB1-449F-8643-0DC615DD6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23B4E90-A88C-4C7A-908C-22F548FF2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7271869B-59EF-4DFB-A552-F5DAFCA4B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02C1F98-DE7D-4211-B585-478481C87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3CDD3B3-4531-4CC5-BB89-DF8E5C954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BD07B15-CA1F-49B8-9564-090A5EF1E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635775D0-D65A-4E9A-A925-C8142B28D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F082FF4-802D-468C-889B-A947F3C2D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A57978-9B45-4EA4-A0CB-2ABEA0D75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F09BD02-67FA-438B-A33A-052E5D1CC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7F462B0C-B31B-4654-A12C-F9D32A25B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074F1B0-DF12-47AC-ABEB-76AB6CB12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C636CA0-8915-4385-A439-C8BA97029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A7CF414-FE38-4FC3-B1EE-25EC94699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A63BBEA-C257-4D2C-998E-6CA695015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2BEA824-E2EF-4306-BA25-B83884C13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3A6F2F1-87B4-44FA-8486-49E2CEDB9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396C9C4-AEB9-43F9-98C1-4CCAD01E0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B9D91D4-86B2-438D-94B1-9041A522B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7CF0196-DF0A-431E-87E8-CF7B801D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D75E8D7-D7F1-4AFD-945A-6E9267403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E6E1965-48BC-411D-BD1A-21EBFE40C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205BDBC-05AF-4F0A-92C8-87E3DB7A3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4FE97D0-7FDF-4721-8AE5-78FC3D501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C928F3F-D110-4CC2-933C-F012FC8E2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78185EE-68A7-4BEE-B955-FB686A0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93E8E96-5DE6-4782-B797-042BB9648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516FD06-3452-49D9-BED3-787D57AED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4CA9CDD-DCDC-46E8-A3FC-99753594F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20FF909-4203-4C38-917A-A2CE80848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C08C09B-BFEC-48CA-A496-3610343EC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E3A06EEB-DB9B-44AE-8AFE-3A199761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CDDABDCB-36FA-45CE-B3B9-0CD189E4A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3C58742-FC3F-4485-9644-CDEF58CC3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1</xdr:row>
      <xdr:rowOff>364129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FB6216D-CC65-CAB6-D140-98E463B3F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62978" cy="579477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75B5128-FC2D-49AF-879D-7BBB6284A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603402"/>
          <a:ext cx="728869" cy="21516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82826</xdr:rowOff>
    </xdr:from>
    <xdr:to>
      <xdr:col>3</xdr:col>
      <xdr:colOff>306561</xdr:colOff>
      <xdr:row>1</xdr:row>
      <xdr:rowOff>363822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C5FA3A-EFD7-6F64-5C43-CBD949058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82826"/>
          <a:ext cx="1963082" cy="57917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F7C703-9B94-4856-9D86-801DB4CB4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60326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41413</xdr:colOff>
      <xdr:row>0</xdr:row>
      <xdr:rowOff>99391</xdr:rowOff>
    </xdr:from>
    <xdr:to>
      <xdr:col>3</xdr:col>
      <xdr:colOff>314739</xdr:colOff>
      <xdr:row>2</xdr:row>
      <xdr:rowOff>16259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CCBF3E8-DF6E-4FF4-83ED-1E4CA09EE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99391"/>
          <a:ext cx="1962978" cy="57947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EF676B4-C63B-4203-9A02-C171E46D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60326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57979</xdr:colOff>
      <xdr:row>0</xdr:row>
      <xdr:rowOff>74545</xdr:rowOff>
    </xdr:from>
    <xdr:to>
      <xdr:col>3</xdr:col>
      <xdr:colOff>331305</xdr:colOff>
      <xdr:row>1</xdr:row>
      <xdr:rowOff>355848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6ACD1C6-E0F3-494E-9E38-176A6FE20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9" y="74545"/>
          <a:ext cx="1962978" cy="5794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2325413-DD5B-4BEA-9F48-60B4196BC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4BA274A-6AEC-49C0-8D36-484BA336B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49696</xdr:colOff>
      <xdr:row>0</xdr:row>
      <xdr:rowOff>82825</xdr:rowOff>
    </xdr:from>
    <xdr:to>
      <xdr:col>3</xdr:col>
      <xdr:colOff>323126</xdr:colOff>
      <xdr:row>1</xdr:row>
      <xdr:rowOff>363821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B0DDE2-C0F3-AE16-CD6F-E6987C59D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96" y="82825"/>
          <a:ext cx="1963082" cy="57917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49696</xdr:colOff>
      <xdr:row>0</xdr:row>
      <xdr:rowOff>82826</xdr:rowOff>
    </xdr:from>
    <xdr:to>
      <xdr:col>3</xdr:col>
      <xdr:colOff>323126</xdr:colOff>
      <xdr:row>1</xdr:row>
      <xdr:rowOff>363822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06517-4C75-7B7E-E994-67CDF1126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96" y="82826"/>
          <a:ext cx="1963082" cy="57917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74544</xdr:rowOff>
    </xdr:from>
    <xdr:to>
      <xdr:col>3</xdr:col>
      <xdr:colOff>331409</xdr:colOff>
      <xdr:row>1</xdr:row>
      <xdr:rowOff>355540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ECBED-EB2B-5032-F61C-5A2A1167F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79" y="74544"/>
          <a:ext cx="1963082" cy="57917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9704740-D6C9-40DE-A408-26395F3D5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01739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49698</xdr:rowOff>
    </xdr:from>
    <xdr:to>
      <xdr:col>3</xdr:col>
      <xdr:colOff>273326</xdr:colOff>
      <xdr:row>1</xdr:row>
      <xdr:rowOff>331001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10AD003-6654-4DE7-A464-C0B876618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98"/>
          <a:ext cx="1962978" cy="5794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A4F6A20-D05B-404F-828E-B88534DCF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843ACDE-D458-46BA-954B-559FCAB45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8BACBAE-086A-4E1B-A3FE-3BBCCEAD7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69992ECF-15BA-4895-9F37-5A8EFC08A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A4F9FE5-7A79-4DAF-B2A3-EE030E21B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A98D71A-2CB4-4596-A352-75FD29DC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8E0D0FD-7994-410A-8683-E2BE850A7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3452DE8-70BC-4B9A-BE5D-5D7603D06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A34F71A-13B4-4B49-8FBC-B2B5827FE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4D8A4DE-C059-4A4C-AED7-DCFEE0C2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7FD601D-1F6F-4E7F-A5FB-3295F93B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DE4D8C-B493-4445-B511-ADDA46867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3F155-4C8D-4746-93AC-1C9206B2F04C}">
  <dimension ref="A1:J108"/>
  <sheetViews>
    <sheetView showGridLines="0" tabSelected="1" view="pageLayout" zoomScale="115" zoomScaleNormal="100" zoomScalePageLayoutView="115" workbookViewId="0">
      <selection activeCell="I1" sqref="I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142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143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45749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'31'!$H$13</f>
        <v>3787.7029399999592</v>
      </c>
      <c r="E13" s="34"/>
      <c r="F13" s="185" t="s">
        <v>9</v>
      </c>
      <c r="G13" s="185"/>
      <c r="H13" s="163">
        <f>D15</f>
        <v>34.752939999958926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34.752939999958926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SUM(H58:H61)</f>
        <v>924865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>
        <f>H62</f>
        <v>2430</v>
      </c>
      <c r="E17" s="37"/>
      <c r="F17" s="176" t="s">
        <v>10</v>
      </c>
      <c r="G17" s="177"/>
      <c r="H17" s="60">
        <f>D15+D16+D17</f>
        <v>927329.75293999992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68"/>
      <c r="D21" s="199"/>
      <c r="E21" s="200"/>
      <c r="F21" s="114"/>
      <c r="G21" s="120"/>
      <c r="H21" s="70"/>
    </row>
    <row r="22" spans="1:10" s="10" customFormat="1" ht="15" customHeight="1" x14ac:dyDescent="0.2">
      <c r="A22" s="71">
        <v>45698</v>
      </c>
      <c r="B22" s="152" t="s">
        <v>20</v>
      </c>
      <c r="C22" s="127">
        <v>150</v>
      </c>
      <c r="D22" s="195" t="s">
        <v>145</v>
      </c>
      <c r="E22" s="196"/>
      <c r="F22" s="123">
        <v>24</v>
      </c>
      <c r="G22" s="157">
        <f>C22*F22</f>
        <v>3600</v>
      </c>
      <c r="H22" s="158"/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88.15</v>
      </c>
      <c r="H23" s="167"/>
    </row>
    <row r="24" spans="1:10" s="10" customFormat="1" ht="15" customHeight="1" x14ac:dyDescent="0.2">
      <c r="A24" s="156"/>
      <c r="B24" s="72" t="s">
        <v>22</v>
      </c>
      <c r="C24" s="73"/>
      <c r="D24" s="198" t="s">
        <v>24</v>
      </c>
      <c r="E24" s="198"/>
      <c r="F24" s="74"/>
      <c r="G24" s="121">
        <f>G22*0.018</f>
        <v>64.8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167"/>
    </row>
    <row r="26" spans="1:10" s="10" customFormat="1" ht="15" customHeight="1" x14ac:dyDescent="0.2">
      <c r="A26" s="71"/>
      <c r="B26" s="152"/>
      <c r="C26" s="127"/>
      <c r="D26" s="203"/>
      <c r="E26" s="204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205"/>
      <c r="E27" s="206"/>
      <c r="F27" s="70"/>
      <c r="G27" s="120"/>
      <c r="H27" s="167"/>
    </row>
    <row r="28" spans="1:10" s="10" customFormat="1" ht="15" customHeight="1" x14ac:dyDescent="0.2">
      <c r="A28" s="156"/>
      <c r="B28" s="72"/>
      <c r="C28" s="73"/>
      <c r="D28" s="207"/>
      <c r="E28" s="20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/>
      <c r="B30" s="152"/>
      <c r="C30" s="127"/>
      <c r="D30" s="195"/>
      <c r="E30" s="196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217"/>
      <c r="E34" s="217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203"/>
      <c r="E36" s="204"/>
      <c r="F36" s="123"/>
      <c r="G36" s="157"/>
      <c r="H36" s="74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203"/>
      <c r="E40" s="204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3752.9500000000003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148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250</v>
      </c>
      <c r="D58" s="199" t="s">
        <v>144</v>
      </c>
      <c r="E58" s="215"/>
      <c r="F58" s="79">
        <v>84.68</v>
      </c>
      <c r="G58" s="77" t="s">
        <v>16</v>
      </c>
      <c r="H58" s="134">
        <f>C58*F58</f>
        <v>21170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195" t="s">
        <v>29</v>
      </c>
      <c r="E59" s="216"/>
      <c r="F59" s="123">
        <v>1306</v>
      </c>
      <c r="G59" s="160" t="s">
        <v>16</v>
      </c>
      <c r="H59" s="135">
        <f t="shared" ref="H59:H61" si="0">C59*F59</f>
        <v>783600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99" t="s">
        <v>34</v>
      </c>
      <c r="E60" s="200"/>
      <c r="F60" s="79">
        <v>448.64</v>
      </c>
      <c r="G60" s="77"/>
      <c r="H60" s="134">
        <f t="shared" si="0"/>
        <v>112160</v>
      </c>
      <c r="J60" s="151"/>
    </row>
    <row r="61" spans="1:10" s="10" customFormat="1" ht="15" customHeight="1" x14ac:dyDescent="0.2">
      <c r="A61" s="11"/>
      <c r="B61" s="113" t="s">
        <v>43</v>
      </c>
      <c r="C61" s="73">
        <v>230</v>
      </c>
      <c r="D61" s="195" t="s">
        <v>146</v>
      </c>
      <c r="E61" s="216"/>
      <c r="F61" s="74">
        <v>34.5</v>
      </c>
      <c r="G61" s="78" t="s">
        <v>16</v>
      </c>
      <c r="H61" s="137">
        <f t="shared" si="0"/>
        <v>7935</v>
      </c>
    </row>
    <row r="62" spans="1:10" s="10" customFormat="1" ht="15" customHeight="1" x14ac:dyDescent="0.2">
      <c r="A62" s="11"/>
      <c r="B62" s="113" t="s">
        <v>43</v>
      </c>
      <c r="C62" s="173">
        <v>150</v>
      </c>
      <c r="D62" s="213" t="s">
        <v>145</v>
      </c>
      <c r="E62" s="214"/>
      <c r="F62" s="79">
        <v>16.2</v>
      </c>
      <c r="G62" s="77"/>
      <c r="H62" s="134">
        <f>C62*F62</f>
        <v>2430</v>
      </c>
    </row>
    <row r="63" spans="1:10" s="10" customFormat="1" ht="15" customHeight="1" x14ac:dyDescent="0.2">
      <c r="A63" s="11"/>
      <c r="B63" s="113"/>
      <c r="C63" s="127" t="s">
        <v>16</v>
      </c>
      <c r="D63" s="195" t="s">
        <v>16</v>
      </c>
      <c r="E63" s="196"/>
      <c r="F63" s="74" t="s">
        <v>16</v>
      </c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/>
      <c r="C65" s="127"/>
      <c r="D65" s="203"/>
      <c r="E65" s="204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0"/>
      <c r="E66" s="221"/>
      <c r="F66" s="70"/>
      <c r="G66" s="77"/>
      <c r="H66" s="134"/>
    </row>
    <row r="67" spans="1:8" s="10" customFormat="1" ht="15" customHeight="1" x14ac:dyDescent="0.2">
      <c r="A67" s="11"/>
      <c r="C67" s="127"/>
      <c r="D67" s="203"/>
      <c r="E67" s="204"/>
      <c r="F67" s="74"/>
      <c r="G67" s="78"/>
      <c r="H67" s="137"/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ref="H68:H69" si="1">IF(C68*F68=0,"",C68*F68)</f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927295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58:E58"/>
    <mergeCell ref="D59:E59"/>
    <mergeCell ref="D60:E60"/>
    <mergeCell ref="D61:E61"/>
    <mergeCell ref="D62:E62"/>
    <mergeCell ref="D63:E63"/>
    <mergeCell ref="D43:E43"/>
    <mergeCell ref="D44:E44"/>
    <mergeCell ref="D45:E45"/>
    <mergeCell ref="E46:F46"/>
    <mergeCell ref="G53:H53"/>
    <mergeCell ref="A54:C54"/>
    <mergeCell ref="D37:E37"/>
    <mergeCell ref="D38:E38"/>
    <mergeCell ref="D39:E39"/>
    <mergeCell ref="D40:E40"/>
    <mergeCell ref="D41:E41"/>
    <mergeCell ref="D42:E42"/>
    <mergeCell ref="D31:E31"/>
    <mergeCell ref="D32:E32"/>
    <mergeCell ref="D33:E33"/>
    <mergeCell ref="D34:E34"/>
    <mergeCell ref="D35:E35"/>
    <mergeCell ref="D36:E36"/>
    <mergeCell ref="D25:E25"/>
    <mergeCell ref="D26:E26"/>
    <mergeCell ref="D27:E27"/>
    <mergeCell ref="D28:E28"/>
    <mergeCell ref="D29:E29"/>
    <mergeCell ref="D30:E30"/>
    <mergeCell ref="F18:G18"/>
    <mergeCell ref="D20:E20"/>
    <mergeCell ref="D21:E21"/>
    <mergeCell ref="D22:E22"/>
    <mergeCell ref="D23:E23"/>
    <mergeCell ref="D24:E24"/>
    <mergeCell ref="A14:B14"/>
    <mergeCell ref="A15:C15"/>
    <mergeCell ref="F15:G15"/>
    <mergeCell ref="A16:C16"/>
    <mergeCell ref="E16:G16"/>
    <mergeCell ref="A17:C17"/>
    <mergeCell ref="F17:G17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3F1BA-0ABC-4189-9C7D-717E1778AFEA}">
  <dimension ref="A1:J108"/>
  <sheetViews>
    <sheetView showGridLines="0" showWhiteSpace="0" view="pageLayout" topLeftCell="A53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118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45600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'22'!$H$13</f>
        <v>6387.5799399999814</v>
      </c>
      <c r="E13" s="34"/>
      <c r="F13" s="185" t="s">
        <v>9</v>
      </c>
      <c r="G13" s="185"/>
      <c r="H13" s="163">
        <f>D15</f>
        <v>-443.85206000001745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-443.85206000001745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H58+H59+H60+H61+H62+H63+H64+H65</f>
        <v>475663.64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475219.78794000001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200</v>
      </c>
      <c r="D22" s="203" t="s">
        <v>120</v>
      </c>
      <c r="E22" s="204"/>
      <c r="F22" s="123">
        <v>33.119999999999997</v>
      </c>
      <c r="G22" s="157">
        <f>C22*F22</f>
        <v>6623.9999999999991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88.2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119.23199999999997</v>
      </c>
      <c r="H24" s="123"/>
    </row>
    <row r="25" spans="1:10" s="10" customFormat="1" ht="15" customHeight="1" x14ac:dyDescent="0.2">
      <c r="A25" s="119"/>
      <c r="B25" s="67"/>
      <c r="C25" s="68"/>
      <c r="D25" s="213"/>
      <c r="E25" s="213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6"/>
      <c r="E26" s="226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7"/>
      <c r="E27" s="22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203"/>
      <c r="E30" s="204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5"/>
      <c r="E34" s="216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6831.4319999999989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119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500</v>
      </c>
      <c r="D58" s="199" t="s">
        <v>77</v>
      </c>
      <c r="E58" s="215"/>
      <c r="F58" s="79">
        <v>146.1</v>
      </c>
      <c r="G58" s="77" t="s">
        <v>16</v>
      </c>
      <c r="H58" s="134">
        <f t="shared" ref="H58:H63" si="0">C58*F58</f>
        <v>73050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5" t="s">
        <v>29</v>
      </c>
      <c r="E59" s="216"/>
      <c r="F59" s="123">
        <v>595.94659999999999</v>
      </c>
      <c r="G59" s="160">
        <v>1.1043000000000001</v>
      </c>
      <c r="H59" s="135">
        <f t="shared" si="0"/>
        <v>238378.63999999998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9" t="s">
        <v>34</v>
      </c>
      <c r="E60" s="200"/>
      <c r="F60" s="79">
        <v>546.37</v>
      </c>
      <c r="G60" s="77"/>
      <c r="H60" s="134">
        <f t="shared" si="0"/>
        <v>54637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22.9</v>
      </c>
      <c r="G61" s="78" t="s">
        <v>16</v>
      </c>
      <c r="H61" s="137">
        <f t="shared" si="0"/>
        <v>4580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9" t="s">
        <v>99</v>
      </c>
      <c r="E62" s="200"/>
      <c r="F62" s="79">
        <v>95.5</v>
      </c>
      <c r="G62" s="77"/>
      <c r="H62" s="134">
        <f t="shared" si="0"/>
        <v>47750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203" t="s">
        <v>109</v>
      </c>
      <c r="E63" s="204"/>
      <c r="F63" s="74">
        <v>136.86000000000001</v>
      </c>
      <c r="G63" s="78" t="s">
        <v>16</v>
      </c>
      <c r="H63" s="137">
        <f t="shared" si="0"/>
        <v>13686.000000000002</v>
      </c>
    </row>
    <row r="64" spans="1:10" s="10" customFormat="1" ht="15" customHeight="1" x14ac:dyDescent="0.2">
      <c r="B64" s="113" t="s">
        <v>43</v>
      </c>
      <c r="C64" s="171">
        <v>400</v>
      </c>
      <c r="D64" s="218" t="s">
        <v>115</v>
      </c>
      <c r="E64" s="219"/>
      <c r="F64" s="79">
        <v>93.89</v>
      </c>
      <c r="G64" s="114" t="s">
        <v>16</v>
      </c>
      <c r="H64" s="134">
        <f>C64*F64</f>
        <v>37556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203" t="s">
        <v>120</v>
      </c>
      <c r="E65" s="204"/>
      <c r="F65" s="74">
        <v>30.13</v>
      </c>
      <c r="G65" s="78" t="s">
        <v>16</v>
      </c>
      <c r="H65" s="137">
        <f t="shared" ref="H65:H69" si="1">IF(C65*F65=0,"",C65*F65)</f>
        <v>6026</v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475663.64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C0A5-F033-4D3E-8179-10925B65CBB8}">
  <dimension ref="A1:J108"/>
  <sheetViews>
    <sheetView showGridLines="0" showWhiteSpace="0" view="pageLayout" topLeftCell="A73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117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45568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'22'!$H$13</f>
        <v>6387.5799399999814</v>
      </c>
      <c r="E13" s="34"/>
      <c r="F13" s="185" t="s">
        <v>9</v>
      </c>
      <c r="G13" s="185"/>
      <c r="H13" s="163">
        <f>D15</f>
        <v>6387.5799399999814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6387.5799399999814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H58+H59+H61+H60+H62+H63+H64</f>
        <v>467449.04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473836.61993999995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203"/>
      <c r="E22" s="204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7"/>
      <c r="E23" s="197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98"/>
      <c r="E24" s="198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213"/>
      <c r="E25" s="213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6"/>
      <c r="E26" s="226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7"/>
      <c r="E27" s="22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203"/>
      <c r="E30" s="204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5"/>
      <c r="E34" s="216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116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9" t="s">
        <v>77</v>
      </c>
      <c r="E58" s="215"/>
      <c r="F58" s="79">
        <v>146.1</v>
      </c>
      <c r="G58" s="77" t="s">
        <v>16</v>
      </c>
      <c r="H58" s="134">
        <f t="shared" ref="H58:H63" si="0">C58*F58</f>
        <v>73050</v>
      </c>
    </row>
    <row r="59" spans="1:10" s="10" customFormat="1" ht="15" customHeight="1" x14ac:dyDescent="0.2">
      <c r="A59" s="11"/>
      <c r="B59" s="148" t="s">
        <v>67</v>
      </c>
      <c r="C59" s="122">
        <v>400</v>
      </c>
      <c r="D59" s="195" t="s">
        <v>29</v>
      </c>
      <c r="E59" s="216"/>
      <c r="F59" s="123">
        <v>577.43259999999998</v>
      </c>
      <c r="G59" s="160">
        <v>1.1043000000000001</v>
      </c>
      <c r="H59" s="135">
        <f t="shared" si="0"/>
        <v>230973.03999999998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9" t="s">
        <v>34</v>
      </c>
      <c r="E60" s="200"/>
      <c r="F60" s="79">
        <v>605.82000000000005</v>
      </c>
      <c r="G60" s="77"/>
      <c r="H60" s="134">
        <f t="shared" si="0"/>
        <v>60582.000000000007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20</v>
      </c>
      <c r="G61" s="78" t="s">
        <v>16</v>
      </c>
      <c r="H61" s="137">
        <f t="shared" si="0"/>
        <v>4000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9" t="s">
        <v>99</v>
      </c>
      <c r="E62" s="200"/>
      <c r="F62" s="79">
        <v>94.15</v>
      </c>
      <c r="G62" s="77"/>
      <c r="H62" s="134">
        <f t="shared" si="0"/>
        <v>47075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203" t="s">
        <v>109</v>
      </c>
      <c r="E63" s="204"/>
      <c r="F63" s="74">
        <v>118.85</v>
      </c>
      <c r="G63" s="78" t="s">
        <v>16</v>
      </c>
      <c r="H63" s="137">
        <f t="shared" si="0"/>
        <v>11885</v>
      </c>
    </row>
    <row r="64" spans="1:10" s="10" customFormat="1" ht="15" customHeight="1" x14ac:dyDescent="0.2">
      <c r="B64" s="113" t="s">
        <v>43</v>
      </c>
      <c r="C64" s="171">
        <v>400</v>
      </c>
      <c r="D64" s="218" t="s">
        <v>115</v>
      </c>
      <c r="E64" s="219"/>
      <c r="F64" s="79">
        <v>99.71</v>
      </c>
      <c r="G64" s="114" t="s">
        <v>16</v>
      </c>
      <c r="H64" s="134">
        <f>C64*F64</f>
        <v>39884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467449.04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6402B-B796-43B0-A538-5DF21A22C7A2}">
  <dimension ref="A1:J108"/>
  <sheetViews>
    <sheetView showGridLines="0" showWhiteSpace="0" view="pageLayout" topLeftCell="A80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112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45537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'21'!$H$13</f>
        <v>-11452.580060000011</v>
      </c>
      <c r="E13" s="34"/>
      <c r="F13" s="185" t="s">
        <v>9</v>
      </c>
      <c r="G13" s="185"/>
      <c r="H13" s="163">
        <f>D15</f>
        <v>6387.5799399999814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6387.5799399999814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H58+H59+H61+H60+H62+H63+H64</f>
        <v>468195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474582.57993999997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45525</v>
      </c>
      <c r="B22" s="152" t="s">
        <v>20</v>
      </c>
      <c r="C22" s="127">
        <v>400</v>
      </c>
      <c r="D22" s="203" t="s">
        <v>114</v>
      </c>
      <c r="E22" s="204"/>
      <c r="F22" s="123">
        <v>87.7</v>
      </c>
      <c r="G22" s="157">
        <f>C22*F22</f>
        <v>35080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88.4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631.43999999999994</v>
      </c>
      <c r="H24" s="123"/>
    </row>
    <row r="25" spans="1:10" s="10" customFormat="1" ht="15" customHeight="1" x14ac:dyDescent="0.2">
      <c r="A25" s="119">
        <v>45525</v>
      </c>
      <c r="B25" s="67" t="s">
        <v>39</v>
      </c>
      <c r="C25" s="68">
        <v>100</v>
      </c>
      <c r="D25" s="213" t="s">
        <v>113</v>
      </c>
      <c r="E25" s="213"/>
      <c r="F25" s="70">
        <v>536.4</v>
      </c>
      <c r="G25" s="120"/>
      <c r="H25" s="70">
        <f>C25*F25</f>
        <v>53640</v>
      </c>
    </row>
    <row r="26" spans="1:10" s="10" customFormat="1" ht="15" customHeight="1" x14ac:dyDescent="0.2">
      <c r="A26" s="156"/>
      <c r="B26" s="152" t="s">
        <v>21</v>
      </c>
      <c r="C26" s="122"/>
      <c r="D26" s="226" t="s">
        <v>23</v>
      </c>
      <c r="E26" s="226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7" t="s">
        <v>24</v>
      </c>
      <c r="E27" s="227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203"/>
      <c r="E30" s="204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5"/>
      <c r="E34" s="216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35799.840000000004</v>
      </c>
      <c r="H46" s="41">
        <f>SUM(H21:H45)</f>
        <v>53640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111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9" t="s">
        <v>77</v>
      </c>
      <c r="E58" s="215"/>
      <c r="F58" s="79">
        <v>143.12</v>
      </c>
      <c r="G58" s="77" t="s">
        <v>16</v>
      </c>
      <c r="H58" s="134">
        <f t="shared" ref="H58:H63" si="0">C58*F58</f>
        <v>71560</v>
      </c>
    </row>
    <row r="59" spans="1:10" s="10" customFormat="1" ht="15" customHeight="1" x14ac:dyDescent="0.2">
      <c r="A59" s="11"/>
      <c r="B59" s="148" t="s">
        <v>67</v>
      </c>
      <c r="C59" s="122">
        <v>400</v>
      </c>
      <c r="D59" s="195" t="s">
        <v>29</v>
      </c>
      <c r="E59" s="216"/>
      <c r="F59" s="123">
        <v>594.77</v>
      </c>
      <c r="G59" s="160">
        <v>1.1100000000000001</v>
      </c>
      <c r="H59" s="135">
        <f t="shared" si="0"/>
        <v>237908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9" t="s">
        <v>34</v>
      </c>
      <c r="E60" s="200"/>
      <c r="F60" s="79">
        <v>568</v>
      </c>
      <c r="G60" s="77"/>
      <c r="H60" s="134">
        <f t="shared" si="0"/>
        <v>56800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23.2</v>
      </c>
      <c r="G61" s="78" t="s">
        <v>16</v>
      </c>
      <c r="H61" s="137">
        <f t="shared" si="0"/>
        <v>4640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9" t="s">
        <v>99</v>
      </c>
      <c r="E62" s="200"/>
      <c r="F62" s="79">
        <v>90.38</v>
      </c>
      <c r="G62" s="77"/>
      <c r="H62" s="134">
        <f t="shared" si="0"/>
        <v>45190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203" t="s">
        <v>109</v>
      </c>
      <c r="E63" s="204"/>
      <c r="F63" s="74">
        <v>119.37</v>
      </c>
      <c r="G63" s="78" t="s">
        <v>16</v>
      </c>
      <c r="H63" s="137">
        <f t="shared" si="0"/>
        <v>11937</v>
      </c>
    </row>
    <row r="64" spans="1:10" s="10" customFormat="1" ht="15" customHeight="1" x14ac:dyDescent="0.2">
      <c r="B64" s="113" t="s">
        <v>43</v>
      </c>
      <c r="C64" s="171">
        <v>400</v>
      </c>
      <c r="D64" s="218" t="s">
        <v>115</v>
      </c>
      <c r="E64" s="219"/>
      <c r="F64" s="79">
        <v>100.4</v>
      </c>
      <c r="G64" s="114" t="s">
        <v>16</v>
      </c>
      <c r="H64" s="134">
        <f>C64*F64</f>
        <v>40160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468195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71476-C2B5-481B-A919-8C763CA9D082}">
  <dimension ref="A1:J108"/>
  <sheetViews>
    <sheetView showGridLines="0" showWhiteSpace="0" view="pageLayout" topLeftCell="A49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110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45519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'20'!$H$13</f>
        <v>209.1619399999885</v>
      </c>
      <c r="E13" s="34"/>
      <c r="F13" s="185" t="s">
        <v>9</v>
      </c>
      <c r="G13" s="185"/>
      <c r="H13" s="163">
        <f>D15</f>
        <v>-11452.580060000011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-11452.580060000011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H58+H59+H61+H60+H62+H63</f>
        <v>493785.14999999997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482332.56993999996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45485</v>
      </c>
      <c r="B22" s="152" t="s">
        <v>20</v>
      </c>
      <c r="C22" s="127">
        <v>100</v>
      </c>
      <c r="D22" s="203" t="s">
        <v>109</v>
      </c>
      <c r="E22" s="204"/>
      <c r="F22" s="123">
        <v>113.69</v>
      </c>
      <c r="G22" s="157">
        <f>C22*F22</f>
        <v>11369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204.642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203"/>
      <c r="E26" s="204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203"/>
      <c r="E30" s="204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5"/>
      <c r="E34" s="216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11661.742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108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9" t="s">
        <v>77</v>
      </c>
      <c r="E58" s="215"/>
      <c r="F58" s="79">
        <v>140.97999999999999</v>
      </c>
      <c r="G58" s="77" t="s">
        <v>16</v>
      </c>
      <c r="H58" s="134">
        <f t="shared" ref="H58:H63" si="0">C58*F58</f>
        <v>70490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95" t="s">
        <v>29</v>
      </c>
      <c r="E59" s="216"/>
      <c r="F59" s="123">
        <v>611.88829999999996</v>
      </c>
      <c r="G59" s="160">
        <v>1.1036999999999999</v>
      </c>
      <c r="H59" s="135">
        <f t="shared" si="0"/>
        <v>305944.14999999997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9" t="s">
        <v>34</v>
      </c>
      <c r="E60" s="200"/>
      <c r="F60" s="79">
        <v>560.13</v>
      </c>
      <c r="G60" s="77"/>
      <c r="H60" s="134">
        <f t="shared" si="0"/>
        <v>56013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21.15</v>
      </c>
      <c r="G61" s="78" t="s">
        <v>16</v>
      </c>
      <c r="H61" s="137">
        <f t="shared" si="0"/>
        <v>4230</v>
      </c>
    </row>
    <row r="62" spans="1:10" s="10" customFormat="1" ht="15" customHeight="1" x14ac:dyDescent="0.2">
      <c r="A62" s="11"/>
      <c r="B62" s="148" t="s">
        <v>67</v>
      </c>
      <c r="C62" s="68">
        <v>500</v>
      </c>
      <c r="D62" s="199" t="s">
        <v>99</v>
      </c>
      <c r="E62" s="200"/>
      <c r="F62" s="79">
        <v>89.3</v>
      </c>
      <c r="G62" s="77"/>
      <c r="H62" s="134">
        <f t="shared" si="0"/>
        <v>44650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203" t="s">
        <v>109</v>
      </c>
      <c r="E63" s="204"/>
      <c r="F63" s="74">
        <v>124.58</v>
      </c>
      <c r="G63" s="78" t="s">
        <v>16</v>
      </c>
      <c r="H63" s="137">
        <f t="shared" si="0"/>
        <v>12458</v>
      </c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493785.14999999997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E777-7F66-4DB8-BE1D-AAF7C6003747}">
  <dimension ref="A1:J108"/>
  <sheetViews>
    <sheetView showGridLines="0" showWhiteSpace="0" view="pageLayout" topLeftCell="A50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105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45487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'19'!$H$13</f>
        <v>-16.838060000011467</v>
      </c>
      <c r="E13" s="34"/>
      <c r="F13" s="185" t="s">
        <v>9</v>
      </c>
      <c r="G13" s="185"/>
      <c r="H13" s="163">
        <f>D15</f>
        <v>209.1619399999885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209.1619399999885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H58+H59+H61+H60+H62</f>
        <v>446453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446662.16193999996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45485</v>
      </c>
      <c r="B22" s="152" t="s">
        <v>39</v>
      </c>
      <c r="C22" s="127">
        <v>100</v>
      </c>
      <c r="D22" s="203" t="s">
        <v>101</v>
      </c>
      <c r="E22" s="204"/>
      <c r="F22" s="123">
        <v>2.2599999999999998</v>
      </c>
      <c r="G22" s="157" t="s">
        <v>16</v>
      </c>
      <c r="H22" s="158">
        <f>C22*F22</f>
        <v>225.99999999999997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v>0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203"/>
      <c r="E26" s="204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203"/>
      <c r="E30" s="204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5"/>
      <c r="E34" s="216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0</v>
      </c>
      <c r="H46" s="41">
        <f>SUM(H21:H45)</f>
        <v>225.99999999999997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107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9" t="s">
        <v>77</v>
      </c>
      <c r="E58" s="215"/>
      <c r="F58" s="79">
        <v>139.08000000000001</v>
      </c>
      <c r="G58" s="77" t="s">
        <v>16</v>
      </c>
      <c r="H58" s="134">
        <f t="shared" ref="H58:H62" si="0">C58*F58</f>
        <v>69540</v>
      </c>
    </row>
    <row r="59" spans="1:10" s="10" customFormat="1" ht="15" customHeight="1" x14ac:dyDescent="0.2">
      <c r="A59" s="11"/>
      <c r="B59" s="148" t="s">
        <v>67</v>
      </c>
      <c r="C59" s="122">
        <v>500</v>
      </c>
      <c r="D59" s="195" t="s">
        <v>29</v>
      </c>
      <c r="E59" s="216"/>
      <c r="F59" s="123">
        <v>554.11</v>
      </c>
      <c r="G59" s="160">
        <v>1.0900000000000001</v>
      </c>
      <c r="H59" s="135">
        <f t="shared" si="0"/>
        <v>277055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9" t="s">
        <v>34</v>
      </c>
      <c r="E60" s="200"/>
      <c r="F60" s="79">
        <v>463.73</v>
      </c>
      <c r="G60" s="77"/>
      <c r="H60" s="134">
        <f t="shared" si="0"/>
        <v>46373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24.6</v>
      </c>
      <c r="G61" s="78" t="s">
        <v>16</v>
      </c>
      <c r="H61" s="137">
        <f t="shared" si="0"/>
        <v>4920</v>
      </c>
    </row>
    <row r="62" spans="1:10" s="10" customFormat="1" ht="15" customHeight="1" x14ac:dyDescent="0.2">
      <c r="A62" s="11"/>
      <c r="B62" s="148" t="s">
        <v>67</v>
      </c>
      <c r="C62" s="68">
        <v>500</v>
      </c>
      <c r="D62" s="199" t="s">
        <v>99</v>
      </c>
      <c r="E62" s="200"/>
      <c r="F62" s="79">
        <v>97.13</v>
      </c>
      <c r="G62" s="77"/>
      <c r="H62" s="134">
        <f t="shared" si="0"/>
        <v>48565</v>
      </c>
    </row>
    <row r="63" spans="1:10" s="10" customFormat="1" ht="15" customHeight="1" x14ac:dyDescent="0.2">
      <c r="A63" s="11"/>
      <c r="B63" s="113"/>
      <c r="C63" s="127"/>
      <c r="D63" s="203"/>
      <c r="E63" s="204"/>
      <c r="F63" s="74"/>
      <c r="G63" s="78" t="s">
        <v>16</v>
      </c>
      <c r="H63" s="137"/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446453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08F5-C98D-43D3-9E41-7CB93206D1BF}">
  <dimension ref="A1:J108"/>
  <sheetViews>
    <sheetView showGridLines="0" showWhiteSpace="0" view="pageLayout" topLeftCell="A49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106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45453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'18'!$H$13</f>
        <v>-16.838060000011467</v>
      </c>
      <c r="E13" s="34"/>
      <c r="F13" s="185" t="s">
        <v>9</v>
      </c>
      <c r="G13" s="185"/>
      <c r="H13" s="163">
        <f>D15</f>
        <v>-16.838060000011467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-16.838060000011467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H58+H59+H61+H60+H62+H63</f>
        <v>400618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400601.16193999996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203"/>
      <c r="E22" s="204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7"/>
      <c r="E23" s="197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98"/>
      <c r="E24" s="198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203"/>
      <c r="E26" s="204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203"/>
      <c r="E30" s="204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5"/>
      <c r="E34" s="216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104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9" t="s">
        <v>77</v>
      </c>
      <c r="E58" s="215"/>
      <c r="F58" s="79">
        <v>131.85</v>
      </c>
      <c r="G58" s="77" t="s">
        <v>16</v>
      </c>
      <c r="H58" s="134">
        <f t="shared" ref="H58:H62" si="0">C58*F58</f>
        <v>65925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95" t="s">
        <v>29</v>
      </c>
      <c r="E59" s="216"/>
      <c r="F59" s="123">
        <v>463.89</v>
      </c>
      <c r="G59" s="160">
        <v>1.0773999999999999</v>
      </c>
      <c r="H59" s="135">
        <f t="shared" si="0"/>
        <v>231945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9" t="s">
        <v>34</v>
      </c>
      <c r="E60" s="200"/>
      <c r="F60" s="79">
        <v>467.41</v>
      </c>
      <c r="G60" s="77"/>
      <c r="H60" s="134">
        <f t="shared" si="0"/>
        <v>46741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20.8</v>
      </c>
      <c r="G61" s="78" t="s">
        <v>16</v>
      </c>
      <c r="H61" s="137">
        <f t="shared" si="0"/>
        <v>4160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9" t="s">
        <v>99</v>
      </c>
      <c r="E62" s="200"/>
      <c r="F62" s="79">
        <v>103.25</v>
      </c>
      <c r="G62" s="77"/>
      <c r="H62" s="134">
        <f t="shared" si="0"/>
        <v>51625</v>
      </c>
    </row>
    <row r="63" spans="1:10" s="10" customFormat="1" ht="15" customHeight="1" x14ac:dyDescent="0.2">
      <c r="A63" s="11"/>
      <c r="B63" s="113" t="s">
        <v>16</v>
      </c>
      <c r="C63" s="127">
        <v>100</v>
      </c>
      <c r="D63" s="203" t="s">
        <v>101</v>
      </c>
      <c r="E63" s="204"/>
      <c r="F63" s="123">
        <v>2.2200000000000002</v>
      </c>
      <c r="G63" s="78" t="s">
        <v>16</v>
      </c>
      <c r="H63" s="137">
        <f>C63*F63</f>
        <v>222.00000000000003</v>
      </c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400618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4163-5195-46CF-8491-AFF2B1D659C8}">
  <dimension ref="A1:J108"/>
  <sheetViews>
    <sheetView showGridLines="0" showWhiteSpace="0" view="pageLayout" topLeftCell="A56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102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45429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'17'!$H$13</f>
        <v>295.22193999998854</v>
      </c>
      <c r="E13" s="34"/>
      <c r="F13" s="185" t="s">
        <v>9</v>
      </c>
      <c r="G13" s="185"/>
      <c r="H13" s="163">
        <f>D15</f>
        <v>-16.838060000011467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-16.838060000011467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H58+H59+H61+H60+H62+H63</f>
        <v>424749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424732.16193999996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45419</v>
      </c>
      <c r="B22" s="152" t="s">
        <v>20</v>
      </c>
      <c r="C22" s="127">
        <v>100</v>
      </c>
      <c r="D22" s="203" t="s">
        <v>101</v>
      </c>
      <c r="E22" s="204"/>
      <c r="F22" s="123">
        <v>2.2000000000000002</v>
      </c>
      <c r="G22" s="157">
        <f>C22*F22</f>
        <v>220.00000000000003</v>
      </c>
      <c r="H22" s="158"/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3.9600000000000004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203"/>
      <c r="E26" s="204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203"/>
      <c r="E30" s="204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5"/>
      <c r="E34" s="216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312.06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103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9" t="s">
        <v>77</v>
      </c>
      <c r="E58" s="215"/>
      <c r="F58" s="79">
        <v>133.85</v>
      </c>
      <c r="G58" s="77" t="s">
        <v>16</v>
      </c>
      <c r="H58" s="134">
        <f t="shared" ref="H58:H62" si="0">C58*F58</f>
        <v>66925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95" t="s">
        <v>29</v>
      </c>
      <c r="E59" s="216"/>
      <c r="F59" s="123">
        <v>508.15800000000002</v>
      </c>
      <c r="G59" s="160">
        <v>1.091</v>
      </c>
      <c r="H59" s="135">
        <f t="shared" si="0"/>
        <v>254079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9" t="s">
        <v>34</v>
      </c>
      <c r="E60" s="200"/>
      <c r="F60" s="79">
        <v>466.2</v>
      </c>
      <c r="G60" s="77"/>
      <c r="H60" s="134">
        <f t="shared" si="0"/>
        <v>46620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26</v>
      </c>
      <c r="G61" s="78" t="s">
        <v>16</v>
      </c>
      <c r="H61" s="137">
        <f t="shared" si="0"/>
        <v>5200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9" t="s">
        <v>99</v>
      </c>
      <c r="E62" s="200"/>
      <c r="F62" s="79">
        <v>103.25</v>
      </c>
      <c r="G62" s="77"/>
      <c r="H62" s="134">
        <f t="shared" si="0"/>
        <v>51625</v>
      </c>
    </row>
    <row r="63" spans="1:10" s="10" customFormat="1" ht="15" customHeight="1" x14ac:dyDescent="0.2">
      <c r="A63" s="11"/>
      <c r="B63" s="113" t="s">
        <v>16</v>
      </c>
      <c r="C63" s="127">
        <v>100</v>
      </c>
      <c r="D63" s="203" t="s">
        <v>101</v>
      </c>
      <c r="E63" s="204"/>
      <c r="F63" s="123">
        <v>3</v>
      </c>
      <c r="G63" s="78" t="s">
        <v>16</v>
      </c>
      <c r="H63" s="137">
        <f>C63*F63</f>
        <v>300</v>
      </c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424749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2AE8B-6FFF-4C01-9F36-A9C40BFAB101}">
  <dimension ref="A1:J108"/>
  <sheetViews>
    <sheetView showGridLines="0" showWhiteSpace="0" view="pageLayout" topLeftCell="A54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97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45419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'15'!$H$13</f>
        <v>1548.615539999988</v>
      </c>
      <c r="E13" s="34"/>
      <c r="F13" s="185" t="s">
        <v>9</v>
      </c>
      <c r="G13" s="185"/>
      <c r="H13" s="163">
        <f>D15</f>
        <v>295.22193999998854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295.22193999998854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H58+H59+H61+H60+H62</f>
        <v>457237.88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457533.10193999996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45418</v>
      </c>
      <c r="B22" s="72" t="s">
        <v>39</v>
      </c>
      <c r="C22" s="73">
        <v>200</v>
      </c>
      <c r="D22" s="195" t="s">
        <v>29</v>
      </c>
      <c r="E22" s="216"/>
      <c r="F22" s="74">
        <v>572.85</v>
      </c>
      <c r="G22" s="121" t="s">
        <v>16</v>
      </c>
      <c r="H22" s="74">
        <f>C22*F22</f>
        <v>114570</v>
      </c>
    </row>
    <row r="23" spans="1:10" s="10" customFormat="1" ht="15" customHeight="1" x14ac:dyDescent="0.2">
      <c r="A23" s="119"/>
      <c r="B23" s="67"/>
      <c r="C23" s="68"/>
      <c r="D23" s="197" t="s">
        <v>23</v>
      </c>
      <c r="E23" s="197"/>
      <c r="F23" s="70">
        <v>0</v>
      </c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98" t="s">
        <v>24</v>
      </c>
      <c r="E24" s="198"/>
      <c r="F24" s="74">
        <v>0</v>
      </c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>
        <v>45419</v>
      </c>
      <c r="B26" s="152" t="s">
        <v>20</v>
      </c>
      <c r="C26" s="127">
        <v>500</v>
      </c>
      <c r="D26" s="203" t="s">
        <v>98</v>
      </c>
      <c r="E26" s="204"/>
      <c r="F26" s="123">
        <v>104</v>
      </c>
      <c r="G26" s="157">
        <f>C26*F26</f>
        <v>52000</v>
      </c>
      <c r="H26" s="158"/>
    </row>
    <row r="27" spans="1:10" s="10" customFormat="1" ht="15" customHeight="1" x14ac:dyDescent="0.2">
      <c r="A27" s="119"/>
      <c r="B27" s="67" t="s">
        <v>21</v>
      </c>
      <c r="C27" s="68"/>
      <c r="D27" s="197" t="s">
        <v>23</v>
      </c>
      <c r="E27" s="197"/>
      <c r="F27" s="70"/>
      <c r="G27" s="120">
        <f>88+(C26*0.001)</f>
        <v>88.5</v>
      </c>
      <c r="H27" s="167"/>
    </row>
    <row r="28" spans="1:10" s="10" customFormat="1" ht="15" customHeight="1" x14ac:dyDescent="0.2">
      <c r="A28" s="71"/>
      <c r="B28" s="72" t="s">
        <v>22</v>
      </c>
      <c r="C28" s="73"/>
      <c r="D28" s="198" t="s">
        <v>24</v>
      </c>
      <c r="E28" s="198"/>
      <c r="F28" s="74"/>
      <c r="G28" s="121">
        <f>G26*0.018</f>
        <v>935.99999999999989</v>
      </c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>
        <v>45419</v>
      </c>
      <c r="B30" s="152" t="s">
        <v>20</v>
      </c>
      <c r="C30" s="127">
        <v>20</v>
      </c>
      <c r="D30" s="203" t="s">
        <v>34</v>
      </c>
      <c r="E30" s="204"/>
      <c r="F30" s="123">
        <v>464.36</v>
      </c>
      <c r="G30" s="157">
        <f>C30*F30</f>
        <v>9287.2000000000007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197" t="s">
        <v>23</v>
      </c>
      <c r="E31" s="197"/>
      <c r="F31" s="70"/>
      <c r="G31" s="120">
        <f>88+(C30*0.001)</f>
        <v>88.02</v>
      </c>
      <c r="H31" s="167"/>
    </row>
    <row r="32" spans="1:10" s="10" customFormat="1" ht="15" customHeight="1" x14ac:dyDescent="0.2">
      <c r="A32" s="71"/>
      <c r="B32" s="72" t="s">
        <v>22</v>
      </c>
      <c r="C32" s="73"/>
      <c r="D32" s="198" t="s">
        <v>24</v>
      </c>
      <c r="E32" s="198"/>
      <c r="F32" s="74"/>
      <c r="G32" s="121">
        <f>G30*0.018</f>
        <v>167.1696</v>
      </c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>
        <v>45419</v>
      </c>
      <c r="B34" s="152" t="s">
        <v>20</v>
      </c>
      <c r="C34" s="127">
        <v>400</v>
      </c>
      <c r="D34" s="195" t="s">
        <v>77</v>
      </c>
      <c r="E34" s="216"/>
      <c r="F34" s="123">
        <v>130.57</v>
      </c>
      <c r="G34" s="157">
        <f>C34*F34</f>
        <v>52228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7" t="s">
        <v>23</v>
      </c>
      <c r="E35" s="197"/>
      <c r="F35" s="70"/>
      <c r="G35" s="120">
        <f>88+(C34*0.001)</f>
        <v>88.4</v>
      </c>
      <c r="H35" s="167"/>
    </row>
    <row r="36" spans="1:8" s="10" customFormat="1" ht="15" customHeight="1" x14ac:dyDescent="0.2">
      <c r="A36" s="71"/>
      <c r="B36" s="72" t="s">
        <v>22</v>
      </c>
      <c r="C36" s="73"/>
      <c r="D36" s="198" t="s">
        <v>24</v>
      </c>
      <c r="E36" s="198"/>
      <c r="F36" s="74"/>
      <c r="G36" s="121">
        <f>G34*0.018</f>
        <v>940.10399999999993</v>
      </c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115823.3936</v>
      </c>
      <c r="H46" s="41">
        <f>SUM(H21:H45)</f>
        <v>114570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100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99" t="s">
        <v>77</v>
      </c>
      <c r="E58" s="215"/>
      <c r="F58" s="79">
        <v>131.82</v>
      </c>
      <c r="G58" s="77" t="s">
        <v>16</v>
      </c>
      <c r="H58" s="134">
        <f>C58*F58</f>
        <v>65910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95" t="s">
        <v>29</v>
      </c>
      <c r="E59" s="216"/>
      <c r="F59" s="123">
        <v>573.92975999999999</v>
      </c>
      <c r="G59" s="160">
        <v>1.0773999999999999</v>
      </c>
      <c r="H59" s="135">
        <f>C59*F59</f>
        <v>286964.88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9" t="s">
        <v>34</v>
      </c>
      <c r="E60" s="200"/>
      <c r="F60" s="79">
        <v>466.68</v>
      </c>
      <c r="G60" s="77"/>
      <c r="H60" s="134">
        <f>C60*F60</f>
        <v>46668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25</v>
      </c>
      <c r="G61" s="78" t="s">
        <v>16</v>
      </c>
      <c r="H61" s="137">
        <f>C61*F61</f>
        <v>5000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9" t="s">
        <v>99</v>
      </c>
      <c r="E62" s="200"/>
      <c r="F62" s="79">
        <v>105.39</v>
      </c>
      <c r="G62" s="77"/>
      <c r="H62" s="134">
        <f>C62*F62</f>
        <v>52695</v>
      </c>
    </row>
    <row r="63" spans="1:10" s="10" customFormat="1" ht="15" customHeight="1" x14ac:dyDescent="0.2">
      <c r="A63" s="11"/>
      <c r="B63" s="113" t="s">
        <v>16</v>
      </c>
      <c r="C63" s="73" t="s">
        <v>16</v>
      </c>
      <c r="D63" s="195" t="s">
        <v>16</v>
      </c>
      <c r="E63" s="216"/>
      <c r="F63" s="74" t="s">
        <v>16</v>
      </c>
      <c r="G63" s="78" t="s">
        <v>16</v>
      </c>
      <c r="H63" s="137" t="s">
        <v>16</v>
      </c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457237.88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1958-1BEF-4469-9C5A-CAB335B00CBB}">
  <dimension ref="A1:J108"/>
  <sheetViews>
    <sheetView showGridLines="0" showWhiteSpace="0" view="pageLayout" topLeftCell="A45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94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45414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'15'!$H$13</f>
        <v>1548.615539999988</v>
      </c>
      <c r="E13" s="34"/>
      <c r="F13" s="185" t="s">
        <v>9</v>
      </c>
      <c r="G13" s="185"/>
      <c r="H13" s="163">
        <f>D15</f>
        <v>-731.06446000001233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-731.06446000001233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H58+H59+H61+H60</f>
        <v>448834.60000000003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448103.53554000001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71">
        <v>45393</v>
      </c>
      <c r="B22" s="72" t="s">
        <v>39</v>
      </c>
      <c r="C22" s="73">
        <v>30</v>
      </c>
      <c r="D22" s="195" t="s">
        <v>87</v>
      </c>
      <c r="E22" s="216"/>
      <c r="F22" s="74">
        <v>123.24</v>
      </c>
      <c r="G22" s="121"/>
      <c r="H22" s="74">
        <f>C22*F22</f>
        <v>3697.2</v>
      </c>
    </row>
    <row r="23" spans="1:10" s="10" customFormat="1" ht="15" customHeight="1" x14ac:dyDescent="0.2">
      <c r="A23" s="119"/>
      <c r="B23" s="67"/>
      <c r="C23" s="68"/>
      <c r="D23" s="197" t="s">
        <v>23</v>
      </c>
      <c r="E23" s="197"/>
      <c r="F23" s="70">
        <v>0</v>
      </c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98" t="s">
        <v>24</v>
      </c>
      <c r="E24" s="198"/>
      <c r="F24" s="74">
        <v>0</v>
      </c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71">
        <v>45393</v>
      </c>
      <c r="B26" s="72" t="s">
        <v>39</v>
      </c>
      <c r="C26" s="73">
        <v>150</v>
      </c>
      <c r="D26" s="203" t="s">
        <v>70</v>
      </c>
      <c r="E26" s="204"/>
      <c r="F26" s="74">
        <v>117.15</v>
      </c>
      <c r="G26" s="121"/>
      <c r="H26" s="74">
        <f>C26*F26</f>
        <v>17572.5</v>
      </c>
    </row>
    <row r="27" spans="1:10" s="10" customFormat="1" ht="15" customHeight="1" x14ac:dyDescent="0.2">
      <c r="A27" s="119"/>
      <c r="B27" s="67"/>
      <c r="C27" s="68"/>
      <c r="D27" s="197" t="s">
        <v>23</v>
      </c>
      <c r="E27" s="197"/>
      <c r="F27" s="70">
        <v>0</v>
      </c>
      <c r="G27" s="120" t="s">
        <v>16</v>
      </c>
      <c r="H27" s="70"/>
    </row>
    <row r="28" spans="1:10" s="10" customFormat="1" ht="15" customHeight="1" x14ac:dyDescent="0.2">
      <c r="A28" s="71"/>
      <c r="B28" s="72"/>
      <c r="C28" s="73"/>
      <c r="D28" s="198" t="s">
        <v>24</v>
      </c>
      <c r="E28" s="198"/>
      <c r="F28" s="74">
        <v>0</v>
      </c>
      <c r="G28" s="121" t="s">
        <v>16</v>
      </c>
      <c r="H28" s="74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 t="s">
        <v>20</v>
      </c>
      <c r="C30" s="127">
        <v>50</v>
      </c>
      <c r="D30" s="203" t="s">
        <v>95</v>
      </c>
      <c r="E30" s="204"/>
      <c r="F30" s="123">
        <v>433.2</v>
      </c>
      <c r="G30" s="157">
        <f>C30*F30</f>
        <v>21660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197" t="s">
        <v>23</v>
      </c>
      <c r="E31" s="197"/>
      <c r="F31" s="70"/>
      <c r="G31" s="120">
        <f>88+(C30*0.001)</f>
        <v>88.05</v>
      </c>
      <c r="H31" s="167"/>
    </row>
    <row r="32" spans="1:10" s="10" customFormat="1" ht="15" customHeight="1" x14ac:dyDescent="0.2">
      <c r="A32" s="71"/>
      <c r="B32" s="72" t="s">
        <v>22</v>
      </c>
      <c r="C32" s="73"/>
      <c r="D32" s="198" t="s">
        <v>24</v>
      </c>
      <c r="E32" s="198"/>
      <c r="F32" s="74"/>
      <c r="G32" s="121">
        <f>G30*0.018</f>
        <v>389.88</v>
      </c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/>
      <c r="B34" s="72" t="s">
        <v>20</v>
      </c>
      <c r="C34" s="73">
        <v>50</v>
      </c>
      <c r="D34" s="195" t="s">
        <v>96</v>
      </c>
      <c r="E34" s="216"/>
      <c r="F34" s="74">
        <v>26</v>
      </c>
      <c r="G34" s="121">
        <f>C34*F34</f>
        <v>1300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7" t="s">
        <v>23</v>
      </c>
      <c r="E35" s="197"/>
      <c r="F35" s="70"/>
      <c r="G35" s="120">
        <f>88+(C34*0.001)</f>
        <v>88.05</v>
      </c>
      <c r="H35" s="167"/>
    </row>
    <row r="36" spans="1:8" s="10" customFormat="1" ht="15" customHeight="1" x14ac:dyDescent="0.2">
      <c r="A36" s="71"/>
      <c r="B36" s="72" t="s">
        <v>22</v>
      </c>
      <c r="C36" s="73"/>
      <c r="D36" s="198" t="s">
        <v>24</v>
      </c>
      <c r="E36" s="198"/>
      <c r="F36" s="74"/>
      <c r="G36" s="121">
        <f>G34*0.018</f>
        <v>23.4</v>
      </c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23549.38</v>
      </c>
      <c r="H46" s="41">
        <f>SUM(H21:H45)</f>
        <v>21269.7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93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99" t="s">
        <v>77</v>
      </c>
      <c r="E58" s="215"/>
      <c r="F58" s="79">
        <v>125.95</v>
      </c>
      <c r="G58" s="77" t="s">
        <v>16</v>
      </c>
      <c r="H58" s="134">
        <f>C58*F58</f>
        <v>12595</v>
      </c>
    </row>
    <row r="59" spans="1:10" s="10" customFormat="1" ht="15" customHeight="1" x14ac:dyDescent="0.2">
      <c r="A59" s="11"/>
      <c r="B59" s="113" t="s">
        <v>43</v>
      </c>
      <c r="C59" s="122">
        <v>700</v>
      </c>
      <c r="D59" s="195" t="s">
        <v>29</v>
      </c>
      <c r="E59" s="216"/>
      <c r="F59" s="123">
        <v>563.14800000000002</v>
      </c>
      <c r="G59" s="160">
        <v>1.0743</v>
      </c>
      <c r="H59" s="135">
        <f>C59*F59</f>
        <v>394203.60000000003</v>
      </c>
    </row>
    <row r="60" spans="1:10" s="10" customFormat="1" ht="15" customHeight="1" x14ac:dyDescent="0.2">
      <c r="A60" s="11"/>
      <c r="B60" s="113" t="s">
        <v>43</v>
      </c>
      <c r="C60" s="68">
        <v>80</v>
      </c>
      <c r="D60" s="199" t="s">
        <v>34</v>
      </c>
      <c r="E60" s="200"/>
      <c r="F60" s="79">
        <v>463.2</v>
      </c>
      <c r="G60" s="77"/>
      <c r="H60" s="134">
        <f>C60*F60</f>
        <v>37056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24.9</v>
      </c>
      <c r="G61" s="78" t="s">
        <v>16</v>
      </c>
      <c r="H61" s="137">
        <f>IF(C61*F61=0,"",C61*F61)</f>
        <v>4980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99" t="s">
        <v>16</v>
      </c>
      <c r="E62" s="200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 t="s">
        <v>16</v>
      </c>
      <c r="C63" s="73" t="s">
        <v>16</v>
      </c>
      <c r="D63" s="195" t="s">
        <v>16</v>
      </c>
      <c r="E63" s="216"/>
      <c r="F63" s="74" t="s">
        <v>16</v>
      </c>
      <c r="G63" s="78" t="s">
        <v>16</v>
      </c>
      <c r="H63" s="137" t="s">
        <v>16</v>
      </c>
    </row>
    <row r="64" spans="1:10" s="10" customFormat="1" ht="15" customHeight="1" x14ac:dyDescent="0.2">
      <c r="B64" s="113" t="s">
        <v>16</v>
      </c>
      <c r="C64" s="115" t="s">
        <v>16</v>
      </c>
      <c r="D64" s="234"/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448834.60000000003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63:E63"/>
    <mergeCell ref="D70:G70"/>
    <mergeCell ref="D62:E62"/>
    <mergeCell ref="D64:E64"/>
    <mergeCell ref="D65:E65"/>
    <mergeCell ref="D66:E66"/>
    <mergeCell ref="D67:E67"/>
    <mergeCell ref="D68:E68"/>
    <mergeCell ref="D69:E69"/>
    <mergeCell ref="G53:H53"/>
    <mergeCell ref="D58:E58"/>
    <mergeCell ref="D59:E59"/>
    <mergeCell ref="D60:E60"/>
    <mergeCell ref="D61:E61"/>
    <mergeCell ref="A54:C54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E46:F46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A31F-8A8B-4141-992F-44D44E710348}">
  <dimension ref="A1:J108"/>
  <sheetViews>
    <sheetView showGridLines="0" showWhiteSpace="0" view="pageLayout" topLeftCell="A50" zoomScale="115" zoomScaleNormal="100" zoomScalePageLayoutView="115" workbookViewId="0">
      <selection activeCell="D63" sqref="D63:E6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92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45384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'14'!$H$13</f>
        <v>-2174.9844600000124</v>
      </c>
      <c r="E13" s="34"/>
      <c r="F13" s="185" t="s">
        <v>9</v>
      </c>
      <c r="G13" s="185"/>
      <c r="H13" s="163">
        <f>D15</f>
        <v>1548.615539999988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1548.615539999988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H58+H59+H61+H62+H63</f>
        <v>432715.60559999995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434264.22113999992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71">
        <v>45383</v>
      </c>
      <c r="B22" s="72" t="s">
        <v>39</v>
      </c>
      <c r="C22" s="73">
        <v>30</v>
      </c>
      <c r="D22" s="195" t="s">
        <v>87</v>
      </c>
      <c r="E22" s="216"/>
      <c r="F22" s="74">
        <v>124.12</v>
      </c>
      <c r="G22" s="121"/>
      <c r="H22" s="74">
        <f>C22*F22</f>
        <v>3723.6000000000004</v>
      </c>
    </row>
    <row r="23" spans="1:10" s="10" customFormat="1" ht="15" customHeight="1" x14ac:dyDescent="0.2">
      <c r="A23" s="119"/>
      <c r="B23" s="67"/>
      <c r="C23" s="68"/>
      <c r="D23" s="197" t="s">
        <v>23</v>
      </c>
      <c r="E23" s="197"/>
      <c r="F23" s="70"/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98" t="s">
        <v>24</v>
      </c>
      <c r="E24" s="198"/>
      <c r="F24" s="74"/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235"/>
      <c r="E26" s="235"/>
      <c r="F26" s="123"/>
      <c r="G26" s="157"/>
      <c r="H26" s="158"/>
    </row>
    <row r="27" spans="1:10" s="10" customFormat="1" ht="15" customHeight="1" x14ac:dyDescent="0.2">
      <c r="A27" s="165"/>
      <c r="B27" s="153"/>
      <c r="C27" s="154"/>
      <c r="D27" s="236"/>
      <c r="E27" s="236"/>
      <c r="F27" s="114"/>
      <c r="G27" s="166"/>
      <c r="H27" s="167"/>
    </row>
    <row r="28" spans="1:10" s="10" customFormat="1" ht="15" customHeight="1" x14ac:dyDescent="0.2">
      <c r="A28" s="144"/>
      <c r="B28" s="152"/>
      <c r="C28" s="122"/>
      <c r="D28" s="237"/>
      <c r="E28" s="237"/>
      <c r="F28" s="123"/>
      <c r="G28" s="164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203"/>
      <c r="E30" s="204"/>
      <c r="F30" s="123"/>
      <c r="G30" s="157"/>
      <c r="H30" s="158"/>
    </row>
    <row r="31" spans="1:10" s="10" customFormat="1" ht="15" customHeight="1" x14ac:dyDescent="0.2">
      <c r="A31" s="165"/>
      <c r="B31" s="153"/>
      <c r="C31" s="154"/>
      <c r="D31" s="236"/>
      <c r="E31" s="236"/>
      <c r="F31" s="114"/>
      <c r="G31" s="166"/>
      <c r="H31" s="167"/>
    </row>
    <row r="32" spans="1:10" s="10" customFormat="1" ht="15" customHeight="1" x14ac:dyDescent="0.2">
      <c r="A32" s="144"/>
      <c r="B32" s="152"/>
      <c r="C32" s="122"/>
      <c r="D32" s="237"/>
      <c r="E32" s="237"/>
      <c r="F32" s="123"/>
      <c r="G32" s="164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/>
      <c r="B34" s="72"/>
      <c r="C34" s="73"/>
      <c r="D34" s="195"/>
      <c r="E34" s="216"/>
      <c r="F34" s="74"/>
      <c r="G34" s="121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0</v>
      </c>
      <c r="H46" s="41">
        <f>SUM(H21:H45)</f>
        <v>3723.6000000000004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91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99" t="s">
        <v>77</v>
      </c>
      <c r="E58" s="215"/>
      <c r="F58" s="79">
        <v>119.37</v>
      </c>
      <c r="G58" s="77" t="s">
        <v>16</v>
      </c>
      <c r="H58" s="134">
        <f>C58*F58</f>
        <v>11937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195" t="s">
        <v>29</v>
      </c>
      <c r="E59" s="216"/>
      <c r="F59" s="123">
        <f>527.6*G59</f>
        <v>568.06691999999998</v>
      </c>
      <c r="G59" s="160">
        <v>1.0767</v>
      </c>
      <c r="H59" s="135">
        <f>C59*F59</f>
        <v>386285.50559999997</v>
      </c>
    </row>
    <row r="60" spans="1:10" s="10" customFormat="1" ht="15" customHeight="1" x14ac:dyDescent="0.2">
      <c r="A60" s="11"/>
      <c r="B60" s="113" t="s">
        <v>43</v>
      </c>
      <c r="C60" s="73">
        <v>20</v>
      </c>
      <c r="D60" s="195" t="s">
        <v>87</v>
      </c>
      <c r="E60" s="216"/>
      <c r="F60" s="74">
        <v>124.15</v>
      </c>
      <c r="G60" s="126"/>
      <c r="H60" s="136">
        <f>C60*F60</f>
        <v>2483</v>
      </c>
      <c r="J60" s="151"/>
    </row>
    <row r="61" spans="1:10" s="10" customFormat="1" ht="15" customHeight="1" x14ac:dyDescent="0.2">
      <c r="A61" s="11"/>
      <c r="B61" s="113" t="s">
        <v>43</v>
      </c>
      <c r="C61" s="127">
        <v>150</v>
      </c>
      <c r="D61" s="203" t="s">
        <v>70</v>
      </c>
      <c r="E61" s="204"/>
      <c r="F61" s="123">
        <v>121.52</v>
      </c>
      <c r="G61" s="123" t="s">
        <v>16</v>
      </c>
      <c r="H61" s="135">
        <f>C61*F61</f>
        <v>18228</v>
      </c>
    </row>
    <row r="62" spans="1:10" s="10" customFormat="1" ht="15" customHeight="1" x14ac:dyDescent="0.2">
      <c r="A62" s="11"/>
      <c r="B62" s="113" t="s">
        <v>43</v>
      </c>
      <c r="C62" s="68">
        <v>30</v>
      </c>
      <c r="D62" s="199" t="s">
        <v>34</v>
      </c>
      <c r="E62" s="200"/>
      <c r="F62" s="79">
        <v>453.17</v>
      </c>
      <c r="G62" s="77"/>
      <c r="H62" s="134">
        <f>C62*F62</f>
        <v>13595.1</v>
      </c>
    </row>
    <row r="63" spans="1:10" s="10" customFormat="1" ht="15" customHeight="1" x14ac:dyDescent="0.2">
      <c r="A63" s="11"/>
      <c r="B63" s="113" t="s">
        <v>43</v>
      </c>
      <c r="C63" s="73">
        <v>150</v>
      </c>
      <c r="D63" s="195" t="s">
        <v>146</v>
      </c>
      <c r="E63" s="216"/>
      <c r="F63" s="74">
        <v>17.8</v>
      </c>
      <c r="G63" s="78" t="s">
        <v>16</v>
      </c>
      <c r="H63" s="137">
        <f>IF(C63*F63=0,"",C63*F63)</f>
        <v>2670</v>
      </c>
    </row>
    <row r="64" spans="1:10" s="10" customFormat="1" ht="15" customHeight="1" x14ac:dyDescent="0.2">
      <c r="B64" s="113" t="s">
        <v>43</v>
      </c>
      <c r="C64" s="115" t="s">
        <v>16</v>
      </c>
      <c r="D64" s="234" t="s">
        <v>16</v>
      </c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435198.60559999995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9D1D-2E54-427C-92A3-36A0F058744E}">
  <dimension ref="A1:J108"/>
  <sheetViews>
    <sheetView showGridLines="0" view="pageLayout" zoomScale="115" zoomScaleNormal="100" zoomScalePageLayoutView="115" workbookViewId="0">
      <selection activeCell="H13" sqref="H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142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143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45734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'31'!$H$13</f>
        <v>3787.7029399999592</v>
      </c>
      <c r="E13" s="34"/>
      <c r="F13" s="185" t="s">
        <v>9</v>
      </c>
      <c r="G13" s="185"/>
      <c r="H13" s="163">
        <f>D15</f>
        <v>34.752939999958926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34.752939999958926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SUM(H58:H61)</f>
        <v>966279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>
        <f>H62</f>
        <v>3870</v>
      </c>
      <c r="E17" s="37"/>
      <c r="F17" s="176" t="s">
        <v>10</v>
      </c>
      <c r="G17" s="177"/>
      <c r="H17" s="60">
        <f>D15+D16+D17</f>
        <v>970183.75293999992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68"/>
      <c r="D21" s="199"/>
      <c r="E21" s="200"/>
      <c r="F21" s="114"/>
      <c r="G21" s="120"/>
      <c r="H21" s="70"/>
    </row>
    <row r="22" spans="1:10" s="10" customFormat="1" ht="15" customHeight="1" x14ac:dyDescent="0.2">
      <c r="A22" s="71">
        <v>45698</v>
      </c>
      <c r="B22" s="152" t="s">
        <v>20</v>
      </c>
      <c r="C22" s="127">
        <v>150</v>
      </c>
      <c r="D22" s="195" t="s">
        <v>145</v>
      </c>
      <c r="E22" s="196"/>
      <c r="F22" s="123">
        <v>24</v>
      </c>
      <c r="G22" s="157">
        <f>C22*F22</f>
        <v>3600</v>
      </c>
      <c r="H22" s="158"/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88.15</v>
      </c>
      <c r="H23" s="167"/>
    </row>
    <row r="24" spans="1:10" s="10" customFormat="1" ht="15" customHeight="1" x14ac:dyDescent="0.2">
      <c r="A24" s="156"/>
      <c r="B24" s="72" t="s">
        <v>22</v>
      </c>
      <c r="C24" s="73"/>
      <c r="D24" s="198" t="s">
        <v>24</v>
      </c>
      <c r="E24" s="198"/>
      <c r="F24" s="74"/>
      <c r="G24" s="121">
        <f>G22*0.018</f>
        <v>64.8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167"/>
    </row>
    <row r="26" spans="1:10" s="10" customFormat="1" ht="15" customHeight="1" x14ac:dyDescent="0.2">
      <c r="A26" s="71"/>
      <c r="B26" s="152"/>
      <c r="C26" s="127"/>
      <c r="D26" s="203"/>
      <c r="E26" s="204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205"/>
      <c r="E27" s="206"/>
      <c r="F27" s="70"/>
      <c r="G27" s="120"/>
      <c r="H27" s="167"/>
    </row>
    <row r="28" spans="1:10" s="10" customFormat="1" ht="15" customHeight="1" x14ac:dyDescent="0.2">
      <c r="A28" s="156"/>
      <c r="B28" s="72"/>
      <c r="C28" s="73"/>
      <c r="D28" s="207"/>
      <c r="E28" s="20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/>
      <c r="B30" s="152"/>
      <c r="C30" s="127"/>
      <c r="D30" s="195"/>
      <c r="E30" s="196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217"/>
      <c r="E34" s="217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203"/>
      <c r="E36" s="204"/>
      <c r="F36" s="123"/>
      <c r="G36" s="157"/>
      <c r="H36" s="74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203"/>
      <c r="E40" s="204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3752.9500000000003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147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250</v>
      </c>
      <c r="D58" s="199" t="s">
        <v>144</v>
      </c>
      <c r="E58" s="215"/>
      <c r="F58" s="79">
        <v>87.35</v>
      </c>
      <c r="G58" s="77" t="s">
        <v>16</v>
      </c>
      <c r="H58" s="134">
        <f>C58*F58</f>
        <v>21837.5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195" t="s">
        <v>29</v>
      </c>
      <c r="E59" s="216"/>
      <c r="F59" s="123">
        <v>1368</v>
      </c>
      <c r="G59" s="160" t="s">
        <v>16</v>
      </c>
      <c r="H59" s="135">
        <f t="shared" ref="H59:H61" si="0">C59*F59</f>
        <v>820800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99" t="s">
        <v>34</v>
      </c>
      <c r="E60" s="200"/>
      <c r="F60" s="79">
        <v>467.61</v>
      </c>
      <c r="G60" s="77"/>
      <c r="H60" s="134">
        <f t="shared" si="0"/>
        <v>116902.5</v>
      </c>
      <c r="J60" s="151"/>
    </row>
    <row r="61" spans="1:10" s="10" customFormat="1" ht="15" customHeight="1" x14ac:dyDescent="0.2">
      <c r="A61" s="11"/>
      <c r="B61" s="113"/>
      <c r="C61" s="73">
        <v>230</v>
      </c>
      <c r="D61" s="195" t="s">
        <v>146</v>
      </c>
      <c r="E61" s="216"/>
      <c r="F61" s="74">
        <v>29.3</v>
      </c>
      <c r="G61" s="78" t="s">
        <v>16</v>
      </c>
      <c r="H61" s="137">
        <f t="shared" si="0"/>
        <v>6739</v>
      </c>
    </row>
    <row r="62" spans="1:10" s="10" customFormat="1" ht="15" customHeight="1" x14ac:dyDescent="0.2">
      <c r="A62" s="11"/>
      <c r="B62" s="148"/>
      <c r="C62" s="173">
        <v>150</v>
      </c>
      <c r="D62" s="213" t="s">
        <v>145</v>
      </c>
      <c r="E62" s="214"/>
      <c r="F62" s="79">
        <v>25.8</v>
      </c>
      <c r="G62" s="77"/>
      <c r="H62" s="134">
        <f>C62*F62</f>
        <v>3870</v>
      </c>
    </row>
    <row r="63" spans="1:10" s="10" customFormat="1" ht="15" customHeight="1" x14ac:dyDescent="0.2">
      <c r="A63" s="11"/>
      <c r="B63" s="113"/>
      <c r="C63" s="127" t="s">
        <v>16</v>
      </c>
      <c r="D63" s="195" t="s">
        <v>16</v>
      </c>
      <c r="E63" s="196"/>
      <c r="F63" s="74" t="s">
        <v>16</v>
      </c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/>
      <c r="C65" s="127"/>
      <c r="D65" s="203"/>
      <c r="E65" s="204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0"/>
      <c r="E66" s="221"/>
      <c r="F66" s="70"/>
      <c r="G66" s="77"/>
      <c r="H66" s="134"/>
    </row>
    <row r="67" spans="1:8" s="10" customFormat="1" ht="15" customHeight="1" x14ac:dyDescent="0.2">
      <c r="A67" s="11"/>
      <c r="C67" s="127"/>
      <c r="D67" s="203"/>
      <c r="E67" s="204"/>
      <c r="F67" s="74"/>
      <c r="G67" s="78"/>
      <c r="H67" s="137"/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ref="H68:H69" si="1">IF(C68*F68=0,"",C68*F68)</f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970149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36:E36"/>
    <mergeCell ref="D25:E25"/>
    <mergeCell ref="D26:E26"/>
    <mergeCell ref="D27:E27"/>
    <mergeCell ref="D28:E28"/>
    <mergeCell ref="D29:E29"/>
    <mergeCell ref="D31:E31"/>
    <mergeCell ref="D32:E32"/>
    <mergeCell ref="D33:E33"/>
    <mergeCell ref="D34:E34"/>
    <mergeCell ref="D35:E35"/>
    <mergeCell ref="D30:E30"/>
    <mergeCell ref="D63:E63"/>
    <mergeCell ref="D43:E43"/>
    <mergeCell ref="D44:E44"/>
    <mergeCell ref="D45:E45"/>
    <mergeCell ref="E46:F46"/>
    <mergeCell ref="D62:E62"/>
    <mergeCell ref="D58:E58"/>
    <mergeCell ref="D59:E59"/>
    <mergeCell ref="D60:E60"/>
    <mergeCell ref="D61:E61"/>
    <mergeCell ref="G53:H53"/>
    <mergeCell ref="A54:C54"/>
    <mergeCell ref="D37:E37"/>
    <mergeCell ref="D38:E38"/>
    <mergeCell ref="D39:E39"/>
    <mergeCell ref="D40:E40"/>
    <mergeCell ref="D41:E41"/>
    <mergeCell ref="D42:E42"/>
    <mergeCell ref="F18:G18"/>
    <mergeCell ref="D20:E20"/>
    <mergeCell ref="D22:E22"/>
    <mergeCell ref="D23:E23"/>
    <mergeCell ref="D24:E24"/>
    <mergeCell ref="D21:E21"/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0429-796D-4515-9600-4074F7378CFD}">
  <dimension ref="A1:J108"/>
  <sheetViews>
    <sheetView showGridLines="0" showWhiteSpace="0" view="pageLayout" topLeftCell="A48" zoomScale="115" zoomScaleNormal="100" zoomScalePageLayoutView="115" workbookViewId="0">
      <selection activeCell="D63" sqref="D63:E6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90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45363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'13'!$H$13</f>
        <v>-872.47046000001137</v>
      </c>
      <c r="E13" s="34"/>
      <c r="F13" s="185" t="s">
        <v>9</v>
      </c>
      <c r="G13" s="185"/>
      <c r="H13" s="163">
        <f>D15</f>
        <v>-2174.9844600000124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-2174.9844600000124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H58+H59+H60+H61+H62+H63</f>
        <v>359003.52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356828.53554000001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71">
        <v>45362</v>
      </c>
      <c r="B22" s="72" t="s">
        <v>20</v>
      </c>
      <c r="C22" s="73">
        <v>50</v>
      </c>
      <c r="D22" s="195" t="s">
        <v>87</v>
      </c>
      <c r="E22" s="216"/>
      <c r="F22" s="74">
        <v>114.21</v>
      </c>
      <c r="G22" s="121">
        <f>C22*F22</f>
        <v>5710.5</v>
      </c>
      <c r="H22" s="74"/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88.05</v>
      </c>
      <c r="H23" s="70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102.78899999999999</v>
      </c>
      <c r="H24" s="74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>
        <v>45363</v>
      </c>
      <c r="B26" s="152" t="s">
        <v>39</v>
      </c>
      <c r="C26" s="127">
        <v>50</v>
      </c>
      <c r="D26" s="235" t="s">
        <v>86</v>
      </c>
      <c r="E26" s="235"/>
      <c r="F26" s="123">
        <v>69.849999999999994</v>
      </c>
      <c r="G26" s="157"/>
      <c r="H26" s="158">
        <f>F26*C26</f>
        <v>3492.4999999999995</v>
      </c>
    </row>
    <row r="27" spans="1:10" s="10" customFormat="1" ht="15" customHeight="1" x14ac:dyDescent="0.2">
      <c r="A27" s="165"/>
      <c r="B27" s="153" t="s">
        <v>21</v>
      </c>
      <c r="C27" s="154"/>
      <c r="D27" s="236" t="s">
        <v>23</v>
      </c>
      <c r="E27" s="236"/>
      <c r="F27" s="114"/>
      <c r="G27" s="166"/>
      <c r="H27" s="167"/>
    </row>
    <row r="28" spans="1:10" s="10" customFormat="1" ht="15" customHeight="1" x14ac:dyDescent="0.2">
      <c r="A28" s="144"/>
      <c r="B28" s="152" t="s">
        <v>22</v>
      </c>
      <c r="C28" s="122"/>
      <c r="D28" s="237" t="s">
        <v>24</v>
      </c>
      <c r="E28" s="237"/>
      <c r="F28" s="123"/>
      <c r="G28" s="164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>
        <v>45363</v>
      </c>
      <c r="B30" s="152" t="s">
        <v>39</v>
      </c>
      <c r="C30" s="127">
        <v>50</v>
      </c>
      <c r="D30" s="203" t="s">
        <v>70</v>
      </c>
      <c r="E30" s="204"/>
      <c r="F30" s="123">
        <v>112.3</v>
      </c>
      <c r="G30" s="157"/>
      <c r="H30" s="158">
        <f>F30*C30</f>
        <v>5615</v>
      </c>
    </row>
    <row r="31" spans="1:10" s="10" customFormat="1" ht="15" customHeight="1" x14ac:dyDescent="0.2">
      <c r="A31" s="165"/>
      <c r="B31" s="153" t="s">
        <v>21</v>
      </c>
      <c r="C31" s="154"/>
      <c r="D31" s="236" t="s">
        <v>23</v>
      </c>
      <c r="E31" s="236"/>
      <c r="F31" s="114"/>
      <c r="G31" s="166"/>
      <c r="H31" s="167"/>
    </row>
    <row r="32" spans="1:10" s="10" customFormat="1" ht="15" customHeight="1" x14ac:dyDescent="0.2">
      <c r="A32" s="144"/>
      <c r="B32" s="152" t="s">
        <v>22</v>
      </c>
      <c r="C32" s="122"/>
      <c r="D32" s="237" t="s">
        <v>24</v>
      </c>
      <c r="E32" s="237"/>
      <c r="F32" s="123"/>
      <c r="G32" s="164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>
        <v>45363</v>
      </c>
      <c r="B34" s="72" t="s">
        <v>20</v>
      </c>
      <c r="C34" s="73">
        <v>10</v>
      </c>
      <c r="D34" s="195" t="s">
        <v>89</v>
      </c>
      <c r="E34" s="216"/>
      <c r="F34" s="74">
        <v>434.25</v>
      </c>
      <c r="G34" s="121">
        <f>C34*F34</f>
        <v>4342.5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7" t="s">
        <v>23</v>
      </c>
      <c r="E35" s="197"/>
      <c r="F35" s="70"/>
      <c r="G35" s="120">
        <f>88+(C34*0.001)</f>
        <v>88.01</v>
      </c>
      <c r="H35" s="70"/>
    </row>
    <row r="36" spans="1:8" s="10" customFormat="1" ht="15" customHeight="1" x14ac:dyDescent="0.2">
      <c r="A36" s="71"/>
      <c r="B36" s="72" t="s">
        <v>22</v>
      </c>
      <c r="C36" s="73"/>
      <c r="D36" s="198" t="s">
        <v>24</v>
      </c>
      <c r="E36" s="198"/>
      <c r="F36" s="74"/>
      <c r="G36" s="121">
        <f>G34*0.018</f>
        <v>78.164999999999992</v>
      </c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10410.014000000001</v>
      </c>
      <c r="H46" s="41">
        <f>SUM(H21:H45)</f>
        <v>9107.5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88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99" t="s">
        <v>77</v>
      </c>
      <c r="E58" s="215"/>
      <c r="F58" s="79">
        <v>120.33</v>
      </c>
      <c r="G58" s="77" t="s">
        <v>16</v>
      </c>
      <c r="H58" s="134">
        <f>C58*F58</f>
        <v>12033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195" t="s">
        <v>29</v>
      </c>
      <c r="E59" s="216"/>
      <c r="F59" s="123">
        <v>451.47399999999999</v>
      </c>
      <c r="G59" s="160">
        <v>1.0913999999999999</v>
      </c>
      <c r="H59" s="135">
        <f>C59*F59</f>
        <v>307002.32</v>
      </c>
    </row>
    <row r="60" spans="1:10" s="10" customFormat="1" ht="15" customHeight="1" x14ac:dyDescent="0.2">
      <c r="A60" s="11"/>
      <c r="B60" s="113" t="s">
        <v>43</v>
      </c>
      <c r="C60" s="115">
        <v>50</v>
      </c>
      <c r="D60" s="224" t="s">
        <v>87</v>
      </c>
      <c r="E60" s="224"/>
      <c r="F60" s="114">
        <v>126.5</v>
      </c>
      <c r="G60" s="126"/>
      <c r="H60" s="136">
        <f>C60*F60</f>
        <v>6325</v>
      </c>
      <c r="J60" s="151"/>
    </row>
    <row r="61" spans="1:10" s="10" customFormat="1" ht="15" customHeight="1" x14ac:dyDescent="0.2">
      <c r="A61" s="11"/>
      <c r="B61" s="113" t="s">
        <v>43</v>
      </c>
      <c r="C61" s="127">
        <v>150</v>
      </c>
      <c r="D61" s="203" t="s">
        <v>70</v>
      </c>
      <c r="E61" s="204"/>
      <c r="F61" s="123">
        <v>112.48</v>
      </c>
      <c r="G61" s="123" t="s">
        <v>16</v>
      </c>
      <c r="H61" s="135">
        <f>C61*F61</f>
        <v>16872</v>
      </c>
    </row>
    <row r="62" spans="1:10" s="10" customFormat="1" ht="15" customHeight="1" x14ac:dyDescent="0.2">
      <c r="A62" s="11"/>
      <c r="B62" s="113" t="s">
        <v>43</v>
      </c>
      <c r="C62" s="68">
        <v>30</v>
      </c>
      <c r="D62" s="199" t="s">
        <v>34</v>
      </c>
      <c r="E62" s="200"/>
      <c r="F62" s="79">
        <v>433.54</v>
      </c>
      <c r="G62" s="77"/>
      <c r="H62" s="134">
        <f>C62*F62</f>
        <v>13006.2</v>
      </c>
    </row>
    <row r="63" spans="1:10" s="10" customFormat="1" ht="15" customHeight="1" x14ac:dyDescent="0.2">
      <c r="A63" s="11"/>
      <c r="B63" s="113" t="s">
        <v>43</v>
      </c>
      <c r="C63" s="73">
        <v>150</v>
      </c>
      <c r="D63" s="195" t="s">
        <v>146</v>
      </c>
      <c r="E63" s="216"/>
      <c r="F63" s="74">
        <v>25.1</v>
      </c>
      <c r="G63" s="78" t="s">
        <v>16</v>
      </c>
      <c r="H63" s="137">
        <f>IF(C63*F63=0,"",C63*F63)</f>
        <v>3765</v>
      </c>
    </row>
    <row r="64" spans="1:10" s="10" customFormat="1" ht="15" customHeight="1" x14ac:dyDescent="0.2">
      <c r="B64" s="113" t="s">
        <v>43</v>
      </c>
      <c r="C64" s="115" t="s">
        <v>16</v>
      </c>
      <c r="D64" s="234" t="s">
        <v>16</v>
      </c>
      <c r="E64" s="234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359003.52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F571-21EF-4780-A54F-23FF40A934DE}">
  <dimension ref="A1:J108"/>
  <sheetViews>
    <sheetView showGridLines="0" showWhiteSpace="0" view="pageLayout" topLeftCell="A28" zoomScale="115" zoomScaleNormal="100" zoomScalePageLayoutView="115" workbookViewId="0">
      <selection activeCell="D38" sqref="D38:E38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83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45352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59">
        <f>'12'!$H$13</f>
        <v>4097.8343399999867</v>
      </c>
      <c r="E13" s="34"/>
      <c r="F13" s="185" t="s">
        <v>9</v>
      </c>
      <c r="G13" s="185"/>
      <c r="H13" s="163">
        <f>D15</f>
        <v>-872.47046000001137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1">
        <f>D13-G46+H46</f>
        <v>-872.47046000001137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H58+H59+H60+H61+H62+H63</f>
        <v>351020.32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350147.84953999997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5">
      <c r="A21" s="66"/>
      <c r="B21" s="67"/>
      <c r="C21" s="68"/>
      <c r="D21" s="238"/>
      <c r="E21" s="239"/>
      <c r="F21" s="79"/>
      <c r="G21" s="120"/>
      <c r="H21" s="70"/>
    </row>
    <row r="22" spans="1:10" s="10" customFormat="1" ht="15" customHeight="1" x14ac:dyDescent="0.25">
      <c r="A22" s="156">
        <v>45345</v>
      </c>
      <c r="B22" s="152" t="s">
        <v>39</v>
      </c>
      <c r="C22" s="122">
        <v>900</v>
      </c>
      <c r="D22" s="240" t="s">
        <v>64</v>
      </c>
      <c r="E22" s="241"/>
      <c r="F22" s="123">
        <v>19.5</v>
      </c>
      <c r="G22" s="157"/>
      <c r="H22" s="158">
        <v>17550</v>
      </c>
    </row>
    <row r="23" spans="1:10" s="10" customFormat="1" ht="15" customHeight="1" x14ac:dyDescent="0.2">
      <c r="A23" s="119"/>
      <c r="B23" s="153" t="s">
        <v>21</v>
      </c>
      <c r="C23" s="154"/>
      <c r="D23" s="242" t="s">
        <v>23</v>
      </c>
      <c r="E23" s="222"/>
      <c r="F23" s="114" t="s">
        <v>16</v>
      </c>
      <c r="G23" s="155"/>
      <c r="H23" s="114">
        <v>0</v>
      </c>
    </row>
    <row r="24" spans="1:10" s="10" customFormat="1" ht="15" customHeight="1" x14ac:dyDescent="0.2">
      <c r="A24" s="144"/>
      <c r="B24" s="159" t="s">
        <v>22</v>
      </c>
      <c r="C24" s="127"/>
      <c r="D24" s="243" t="s">
        <v>24</v>
      </c>
      <c r="E24" s="225"/>
      <c r="F24" s="158" t="s">
        <v>16</v>
      </c>
      <c r="G24" s="157"/>
      <c r="H24" s="158">
        <v>0</v>
      </c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71">
        <v>45344</v>
      </c>
      <c r="B26" s="72" t="s">
        <v>20</v>
      </c>
      <c r="C26" s="73">
        <v>50</v>
      </c>
      <c r="D26" s="217" t="s">
        <v>86</v>
      </c>
      <c r="E26" s="217"/>
      <c r="F26" s="74">
        <v>62.92</v>
      </c>
      <c r="G26" s="121">
        <f>C26*F26</f>
        <v>3146</v>
      </c>
      <c r="H26" s="74"/>
    </row>
    <row r="27" spans="1:10" s="10" customFormat="1" ht="15" customHeight="1" x14ac:dyDescent="0.2">
      <c r="A27" s="119"/>
      <c r="B27" s="67" t="s">
        <v>21</v>
      </c>
      <c r="C27" s="68"/>
      <c r="D27" s="197" t="s">
        <v>23</v>
      </c>
      <c r="E27" s="197"/>
      <c r="F27" s="70"/>
      <c r="G27" s="120">
        <f>88+(C26*0.001)</f>
        <v>88.05</v>
      </c>
      <c r="H27" s="70"/>
    </row>
    <row r="28" spans="1:10" s="10" customFormat="1" ht="15" customHeight="1" x14ac:dyDescent="0.2">
      <c r="A28" s="71"/>
      <c r="B28" s="72" t="s">
        <v>22</v>
      </c>
      <c r="C28" s="73"/>
      <c r="D28" s="198" t="s">
        <v>24</v>
      </c>
      <c r="E28" s="198"/>
      <c r="F28" s="74"/>
      <c r="G28" s="121">
        <f>G26*0.018</f>
        <v>56.627999999999993</v>
      </c>
      <c r="H28" s="74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71">
        <v>45344</v>
      </c>
      <c r="B30" s="72" t="s">
        <v>20</v>
      </c>
      <c r="C30" s="73">
        <v>20</v>
      </c>
      <c r="D30" s="217" t="s">
        <v>82</v>
      </c>
      <c r="E30" s="217"/>
      <c r="F30" s="74">
        <v>427.28</v>
      </c>
      <c r="G30" s="121">
        <f>C30*F30</f>
        <v>8545.5999999999985</v>
      </c>
      <c r="H30" s="74"/>
    </row>
    <row r="31" spans="1:10" s="10" customFormat="1" ht="15" customHeight="1" x14ac:dyDescent="0.2">
      <c r="A31" s="119"/>
      <c r="B31" s="67" t="s">
        <v>21</v>
      </c>
      <c r="C31" s="68"/>
      <c r="D31" s="197" t="s">
        <v>23</v>
      </c>
      <c r="E31" s="197"/>
      <c r="F31" s="70"/>
      <c r="G31" s="120">
        <f>88+(C30*0.001)</f>
        <v>88.02</v>
      </c>
      <c r="H31" s="70"/>
    </row>
    <row r="32" spans="1:10" s="10" customFormat="1" ht="15" customHeight="1" x14ac:dyDescent="0.2">
      <c r="A32" s="71"/>
      <c r="B32" s="72" t="s">
        <v>22</v>
      </c>
      <c r="C32" s="73"/>
      <c r="D32" s="198" t="s">
        <v>24</v>
      </c>
      <c r="E32" s="198"/>
      <c r="F32" s="74"/>
      <c r="G32" s="121">
        <f>G30*0.018</f>
        <v>153.82079999999996</v>
      </c>
      <c r="H32" s="74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>
        <v>45344</v>
      </c>
      <c r="B34" s="72" t="s">
        <v>20</v>
      </c>
      <c r="C34" s="73">
        <v>15</v>
      </c>
      <c r="D34" s="195" t="s">
        <v>29</v>
      </c>
      <c r="E34" s="216"/>
      <c r="F34" s="74">
        <v>402.3</v>
      </c>
      <c r="G34" s="121">
        <f>C34*F34</f>
        <v>6034.5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7" t="s">
        <v>23</v>
      </c>
      <c r="E35" s="197"/>
      <c r="F35" s="70"/>
      <c r="G35" s="120">
        <f>88+(C34*0.001)</f>
        <v>88.015000000000001</v>
      </c>
      <c r="H35" s="70"/>
    </row>
    <row r="36" spans="1:8" s="10" customFormat="1" ht="15" customHeight="1" x14ac:dyDescent="0.2">
      <c r="A36" s="71"/>
      <c r="B36" s="72" t="s">
        <v>22</v>
      </c>
      <c r="C36" s="73"/>
      <c r="D36" s="198" t="s">
        <v>24</v>
      </c>
      <c r="E36" s="198"/>
      <c r="F36" s="74"/>
      <c r="G36" s="121">
        <f>G34*0.018</f>
        <v>108.621</v>
      </c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>
        <v>45344</v>
      </c>
      <c r="B38" s="72" t="s">
        <v>20</v>
      </c>
      <c r="C38" s="73">
        <v>150</v>
      </c>
      <c r="D38" s="195" t="s">
        <v>146</v>
      </c>
      <c r="E38" s="216"/>
      <c r="F38" s="74">
        <v>27</v>
      </c>
      <c r="G38" s="121">
        <f>C38*F38</f>
        <v>4050</v>
      </c>
      <c r="H38" s="74"/>
    </row>
    <row r="39" spans="1:8" ht="15" customHeight="1" x14ac:dyDescent="0.25">
      <c r="A39" s="119"/>
      <c r="B39" s="67" t="s">
        <v>21</v>
      </c>
      <c r="C39" s="68"/>
      <c r="D39" s="197" t="s">
        <v>23</v>
      </c>
      <c r="E39" s="197"/>
      <c r="F39" s="70"/>
      <c r="G39" s="120">
        <f>88+(C38*0.001)</f>
        <v>88.15</v>
      </c>
      <c r="H39" s="70"/>
    </row>
    <row r="40" spans="1:8" ht="15" customHeight="1" x14ac:dyDescent="0.25">
      <c r="A40" s="71"/>
      <c r="B40" s="72" t="s">
        <v>22</v>
      </c>
      <c r="C40" s="73"/>
      <c r="D40" s="198" t="s">
        <v>24</v>
      </c>
      <c r="E40" s="198"/>
      <c r="F40" s="74"/>
      <c r="G40" s="121">
        <f>G38*0.018</f>
        <v>72.899999999999991</v>
      </c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22520.304799999998</v>
      </c>
      <c r="H46" s="41">
        <f>SUM(H21:H45)</f>
        <v>17550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85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38" t="s">
        <v>67</v>
      </c>
      <c r="C58" s="115">
        <v>100</v>
      </c>
      <c r="D58" s="199" t="s">
        <v>77</v>
      </c>
      <c r="E58" s="215"/>
      <c r="F58" s="79">
        <v>118.96</v>
      </c>
      <c r="G58" s="77" t="s">
        <v>16</v>
      </c>
      <c r="H58" s="134">
        <f>C58*F58</f>
        <v>11896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195" t="s">
        <v>29</v>
      </c>
      <c r="E59" s="216"/>
      <c r="F59" s="123">
        <v>443.12400000000002</v>
      </c>
      <c r="G59" s="160">
        <v>1.08</v>
      </c>
      <c r="H59" s="135">
        <f>C59*F59</f>
        <v>301324.32</v>
      </c>
    </row>
    <row r="60" spans="1:10" s="10" customFormat="1" ht="15" customHeight="1" x14ac:dyDescent="0.2">
      <c r="A60" s="11"/>
      <c r="B60" s="113" t="s">
        <v>43</v>
      </c>
      <c r="C60" s="115">
        <v>50</v>
      </c>
      <c r="D60" s="224" t="s">
        <v>86</v>
      </c>
      <c r="E60" s="224"/>
      <c r="F60" s="114">
        <v>71</v>
      </c>
      <c r="G60" s="126"/>
      <c r="H60" s="136">
        <f>C60*F60</f>
        <v>3550</v>
      </c>
      <c r="J60" s="151"/>
    </row>
    <row r="61" spans="1:10" s="10" customFormat="1" ht="15" customHeight="1" x14ac:dyDescent="0.2">
      <c r="A61" s="11"/>
      <c r="B61" s="113" t="s">
        <v>43</v>
      </c>
      <c r="C61" s="127">
        <v>200</v>
      </c>
      <c r="D61" s="203" t="s">
        <v>70</v>
      </c>
      <c r="E61" s="204"/>
      <c r="F61" s="123">
        <v>111.65</v>
      </c>
      <c r="G61" s="123" t="s">
        <v>16</v>
      </c>
      <c r="H61" s="135">
        <f>C61*F61</f>
        <v>22330</v>
      </c>
    </row>
    <row r="62" spans="1:10" s="10" customFormat="1" ht="15" customHeight="1" x14ac:dyDescent="0.2">
      <c r="A62" s="11"/>
      <c r="B62" s="138" t="s">
        <v>67</v>
      </c>
      <c r="C62" s="68">
        <v>20</v>
      </c>
      <c r="D62" s="199" t="s">
        <v>34</v>
      </c>
      <c r="E62" s="200"/>
      <c r="F62" s="79">
        <v>425</v>
      </c>
      <c r="G62" s="77"/>
      <c r="H62" s="134">
        <f>C62*F62</f>
        <v>8500</v>
      </c>
    </row>
    <row r="63" spans="1:10" s="10" customFormat="1" ht="15" customHeight="1" x14ac:dyDescent="0.2">
      <c r="A63" s="11"/>
      <c r="B63" s="138" t="s">
        <v>67</v>
      </c>
      <c r="C63" s="73">
        <v>150</v>
      </c>
      <c r="D63" s="195" t="s">
        <v>146</v>
      </c>
      <c r="E63" s="216"/>
      <c r="F63" s="74">
        <v>22.8</v>
      </c>
      <c r="G63" s="78" t="s">
        <v>16</v>
      </c>
      <c r="H63" s="137">
        <f>IF(C63*F63=0,"",C63*F63)</f>
        <v>3420</v>
      </c>
    </row>
    <row r="64" spans="1:10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351020.32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6:E66"/>
    <mergeCell ref="D67:E67"/>
    <mergeCell ref="D68:E68"/>
    <mergeCell ref="D69:E69"/>
    <mergeCell ref="D43:E43"/>
    <mergeCell ref="D26:E26"/>
    <mergeCell ref="D27:E27"/>
    <mergeCell ref="D28:E28"/>
    <mergeCell ref="D35:E35"/>
    <mergeCell ref="D36:E36"/>
    <mergeCell ref="D38:E38"/>
    <mergeCell ref="D39:E39"/>
    <mergeCell ref="D40:E40"/>
    <mergeCell ref="D41:E41"/>
    <mergeCell ref="D42:E42"/>
    <mergeCell ref="D37:E37"/>
    <mergeCell ref="D29:E29"/>
    <mergeCell ref="D30:E30"/>
    <mergeCell ref="D31:E31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E46:F46"/>
    <mergeCell ref="F18:G18"/>
    <mergeCell ref="D20:E20"/>
    <mergeCell ref="D22:E22"/>
    <mergeCell ref="D23:E23"/>
    <mergeCell ref="D24:E24"/>
    <mergeCell ref="D25:E25"/>
    <mergeCell ref="D21:E21"/>
    <mergeCell ref="D32:E32"/>
    <mergeCell ref="D33:E33"/>
    <mergeCell ref="D34:E34"/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F9F2-25BC-41C1-8222-73AB3FF8B6F9}">
  <dimension ref="A1:J108"/>
  <sheetViews>
    <sheetView showGridLines="0" showWhiteSpace="0" view="pageLayout" topLeftCell="A15" zoomScale="115" zoomScaleNormal="100" zoomScalePageLayoutView="115" workbookViewId="0">
      <selection activeCell="H13" sqref="H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81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45334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59">
        <f>'10'!$H$13</f>
        <v>4097.8343399999867</v>
      </c>
      <c r="E13" s="34"/>
      <c r="F13" s="185" t="s">
        <v>9</v>
      </c>
      <c r="G13" s="185"/>
      <c r="H13" s="58">
        <f>D15</f>
        <v>4097.8343399999867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45">
        <f>D13-G46+H46</f>
        <v>4097.8343399999867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17">
        <f>H58+H59+H60+H61</f>
        <v>302517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306614.83434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71"/>
      <c r="B22" s="72"/>
      <c r="C22" s="73"/>
      <c r="D22" s="195"/>
      <c r="E22" s="216"/>
      <c r="F22" s="74"/>
      <c r="G22" s="121"/>
      <c r="H22" s="74"/>
    </row>
    <row r="23" spans="1:10" s="10" customFormat="1" ht="15" customHeight="1" x14ac:dyDescent="0.2">
      <c r="A23" s="119"/>
      <c r="B23" s="67"/>
      <c r="C23" s="68"/>
      <c r="D23" s="197"/>
      <c r="E23" s="197"/>
      <c r="F23" s="70"/>
      <c r="G23" s="120"/>
      <c r="H23" s="70"/>
    </row>
    <row r="24" spans="1:10" s="10" customFormat="1" ht="15" customHeight="1" x14ac:dyDescent="0.2">
      <c r="A24" s="71"/>
      <c r="B24" s="72"/>
      <c r="C24" s="73"/>
      <c r="D24" s="198"/>
      <c r="E24" s="198"/>
      <c r="F24" s="74"/>
      <c r="G24" s="121"/>
      <c r="H24" s="74"/>
    </row>
    <row r="25" spans="1:10" s="10" customFormat="1" ht="15" customHeight="1" x14ac:dyDescent="0.2">
      <c r="A25" s="119"/>
      <c r="B25" s="67"/>
      <c r="C25" s="68"/>
      <c r="D25" s="230"/>
      <c r="E25" s="231"/>
      <c r="F25" s="69"/>
      <c r="G25" s="120"/>
      <c r="H25" s="70"/>
    </row>
    <row r="26" spans="1:10" s="10" customFormat="1" ht="15" customHeight="1" x14ac:dyDescent="0.2">
      <c r="A26" s="71"/>
      <c r="B26" s="72"/>
      <c r="C26" s="73"/>
      <c r="D26" s="195"/>
      <c r="E26" s="216"/>
      <c r="F26" s="74"/>
      <c r="G26" s="121"/>
      <c r="H26" s="74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70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74"/>
    </row>
    <row r="29" spans="1:10" s="10" customFormat="1" ht="15" customHeight="1" x14ac:dyDescent="0.2">
      <c r="A29" s="119"/>
      <c r="B29" s="67"/>
      <c r="C29" s="68"/>
      <c r="D29" s="230"/>
      <c r="E29" s="231"/>
      <c r="F29" s="69"/>
      <c r="G29" s="120"/>
      <c r="H29" s="70"/>
    </row>
    <row r="30" spans="1:10" s="10" customFormat="1" ht="15" customHeight="1" x14ac:dyDescent="0.2">
      <c r="A30" s="144"/>
      <c r="B30" s="72"/>
      <c r="C30" s="73"/>
      <c r="D30" s="246"/>
      <c r="E30" s="246"/>
      <c r="F30" s="74"/>
      <c r="G30" s="121"/>
      <c r="H30" s="74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70"/>
    </row>
    <row r="32" spans="1:10" s="10" customFormat="1" ht="15" customHeight="1" x14ac:dyDescent="0.2">
      <c r="A32" s="144"/>
      <c r="B32" s="72"/>
      <c r="C32" s="73"/>
      <c r="D32" s="198"/>
      <c r="E32" s="198"/>
      <c r="F32" s="74"/>
      <c r="G32" s="121"/>
      <c r="H32" s="74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 t="s">
        <v>16</v>
      </c>
      <c r="B34" s="72" t="s">
        <v>16</v>
      </c>
      <c r="C34" s="73" t="s">
        <v>16</v>
      </c>
      <c r="D34" s="195" t="s">
        <v>16</v>
      </c>
      <c r="E34" s="216"/>
      <c r="F34" s="74" t="s">
        <v>16</v>
      </c>
      <c r="G34" s="121" t="s">
        <v>16</v>
      </c>
      <c r="H34" s="74"/>
    </row>
    <row r="35" spans="1:8" s="10" customFormat="1" ht="15" customHeight="1" x14ac:dyDescent="0.2">
      <c r="A35" s="119" t="s">
        <v>16</v>
      </c>
      <c r="B35" s="67" t="s">
        <v>16</v>
      </c>
      <c r="C35" s="68"/>
      <c r="D35" s="205" t="s">
        <v>16</v>
      </c>
      <c r="E35" s="206"/>
      <c r="F35" s="70"/>
      <c r="G35" s="120" t="s">
        <v>16</v>
      </c>
      <c r="H35" s="70"/>
    </row>
    <row r="36" spans="1:8" s="10" customFormat="1" ht="15" customHeight="1" x14ac:dyDescent="0.2">
      <c r="A36" s="71" t="s">
        <v>16</v>
      </c>
      <c r="B36" s="72" t="s">
        <v>16</v>
      </c>
      <c r="C36" s="73"/>
      <c r="D36" s="207" t="s">
        <v>16</v>
      </c>
      <c r="E36" s="208"/>
      <c r="F36" s="74"/>
      <c r="G36" s="121" t="s">
        <v>16</v>
      </c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205"/>
      <c r="E39" s="206"/>
      <c r="F39" s="70"/>
      <c r="G39" s="120"/>
      <c r="H39" s="70"/>
    </row>
    <row r="40" spans="1:8" ht="15" customHeight="1" x14ac:dyDescent="0.25">
      <c r="A40" s="71"/>
      <c r="B40" s="72"/>
      <c r="C40" s="73"/>
      <c r="D40" s="207"/>
      <c r="E40" s="20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80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99" t="s">
        <v>77</v>
      </c>
      <c r="E58" s="215"/>
      <c r="F58" s="79">
        <v>123.13</v>
      </c>
      <c r="G58" s="77" t="s">
        <v>16</v>
      </c>
      <c r="H58" s="134">
        <f>C58*F58</f>
        <v>12313</v>
      </c>
    </row>
    <row r="59" spans="1:10" s="10" customFormat="1" ht="15" customHeight="1" x14ac:dyDescent="0.2">
      <c r="A59" s="11"/>
      <c r="B59" s="113" t="s">
        <v>43</v>
      </c>
      <c r="C59" s="122">
        <v>665</v>
      </c>
      <c r="D59" s="195" t="s">
        <v>29</v>
      </c>
      <c r="E59" s="216"/>
      <c r="F59" s="123">
        <v>376.8</v>
      </c>
      <c r="G59" s="124" t="s">
        <v>16</v>
      </c>
      <c r="H59" s="135">
        <f>C59*F59</f>
        <v>250572</v>
      </c>
    </row>
    <row r="60" spans="1:10" s="10" customFormat="1" ht="15" customHeight="1" x14ac:dyDescent="0.2">
      <c r="A60" s="11"/>
      <c r="B60" s="113" t="s">
        <v>43</v>
      </c>
      <c r="C60" s="115">
        <v>900</v>
      </c>
      <c r="D60" s="199" t="s">
        <v>64</v>
      </c>
      <c r="E60" s="215"/>
      <c r="F60" s="114">
        <v>19.62</v>
      </c>
      <c r="G60" s="126"/>
      <c r="H60" s="136">
        <f>C60*F60</f>
        <v>17658</v>
      </c>
      <c r="J60" s="151"/>
    </row>
    <row r="61" spans="1:10" s="10" customFormat="1" ht="15" customHeight="1" x14ac:dyDescent="0.2">
      <c r="A61" s="11"/>
      <c r="B61" s="113" t="s">
        <v>43</v>
      </c>
      <c r="C61" s="127">
        <v>200</v>
      </c>
      <c r="D61" s="203" t="s">
        <v>70</v>
      </c>
      <c r="E61" s="204"/>
      <c r="F61" s="123">
        <v>109.87</v>
      </c>
      <c r="G61" s="123" t="s">
        <v>16</v>
      </c>
      <c r="H61" s="135">
        <f>C61*F61</f>
        <v>21974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99" t="s">
        <v>16</v>
      </c>
      <c r="E62" s="200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37" t="str">
        <f>IF(C63*F63=0,"",C63*F63)</f>
        <v/>
      </c>
    </row>
    <row r="64" spans="1:10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149">
        <f>SUM(G57:G69)</f>
        <v>0</v>
      </c>
      <c r="H70" s="23">
        <f>SUM(H58:H69)</f>
        <v>302517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  <mergeCell ref="D31:E31"/>
    <mergeCell ref="F18:G18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D66:E66"/>
    <mergeCell ref="D67:E67"/>
    <mergeCell ref="D68:E68"/>
    <mergeCell ref="D69:E69"/>
    <mergeCell ref="D70:F70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77D15-AC94-4DE3-8016-8A523B80E977}">
  <dimension ref="A1:J108"/>
  <sheetViews>
    <sheetView showGridLines="0" showWhiteSpace="0" view="pageLayout" topLeftCell="A13" zoomScale="115" zoomScaleNormal="100" zoomScalePageLayoutView="115" workbookViewId="0">
      <selection activeCell="D15" sqref="D15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76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45323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59">
        <f>'10'!$H$13</f>
        <v>4097.8343399999867</v>
      </c>
      <c r="E13" s="34"/>
      <c r="F13" s="185" t="s">
        <v>9</v>
      </c>
      <c r="G13" s="185"/>
      <c r="H13" s="58">
        <f>D15</f>
        <v>777.58133999998972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45">
        <f>D13-G46+H46</f>
        <v>777.58133999998972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17">
        <f>H58+H59+H60+H61</f>
        <v>282638.45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283416.03133999999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71">
        <v>45300</v>
      </c>
      <c r="B22" s="72" t="s">
        <v>20</v>
      </c>
      <c r="C22" s="73">
        <v>15</v>
      </c>
      <c r="D22" s="195" t="s">
        <v>29</v>
      </c>
      <c r="E22" s="216"/>
      <c r="F22" s="74">
        <v>309.8</v>
      </c>
      <c r="G22" s="121">
        <f>C22*F22</f>
        <v>4647</v>
      </c>
      <c r="H22" s="74" t="s">
        <v>16</v>
      </c>
    </row>
    <row r="23" spans="1:10" s="10" customFormat="1" ht="15" customHeight="1" x14ac:dyDescent="0.2">
      <c r="A23" s="119">
        <v>45300</v>
      </c>
      <c r="B23" s="67" t="s">
        <v>21</v>
      </c>
      <c r="C23" s="68"/>
      <c r="D23" s="197" t="s">
        <v>23</v>
      </c>
      <c r="E23" s="197"/>
      <c r="F23" s="70"/>
      <c r="G23" s="120">
        <f>88+(C22*0.001)</f>
        <v>88.015000000000001</v>
      </c>
      <c r="H23" s="70" t="s">
        <v>16</v>
      </c>
    </row>
    <row r="24" spans="1:10" s="10" customFormat="1" ht="15" customHeight="1" x14ac:dyDescent="0.2">
      <c r="A24" s="71">
        <v>45300</v>
      </c>
      <c r="B24" s="72" t="s">
        <v>22</v>
      </c>
      <c r="C24" s="73"/>
      <c r="D24" s="198" t="s">
        <v>24</v>
      </c>
      <c r="E24" s="198"/>
      <c r="F24" s="74"/>
      <c r="G24" s="121">
        <f>G22*0.018</f>
        <v>83.645999999999987</v>
      </c>
      <c r="H24" s="74" t="s">
        <v>16</v>
      </c>
    </row>
    <row r="25" spans="1:10" s="10" customFormat="1" ht="15" customHeight="1" x14ac:dyDescent="0.2">
      <c r="A25" s="119" t="s">
        <v>16</v>
      </c>
      <c r="B25" s="67" t="s">
        <v>16</v>
      </c>
      <c r="C25" s="68" t="s">
        <v>16</v>
      </c>
      <c r="D25" s="230" t="s">
        <v>16</v>
      </c>
      <c r="E25" s="231"/>
      <c r="F25" s="69" t="s">
        <v>16</v>
      </c>
      <c r="G25" s="120" t="s">
        <v>16</v>
      </c>
      <c r="H25" s="70" t="s">
        <v>16</v>
      </c>
    </row>
    <row r="26" spans="1:10" s="10" customFormat="1" ht="15" customHeight="1" x14ac:dyDescent="0.2">
      <c r="A26" s="71">
        <v>45300</v>
      </c>
      <c r="B26" s="72" t="s">
        <v>20</v>
      </c>
      <c r="C26" s="73">
        <v>100</v>
      </c>
      <c r="D26" s="195" t="s">
        <v>77</v>
      </c>
      <c r="E26" s="216"/>
      <c r="F26" s="74">
        <v>121.94</v>
      </c>
      <c r="G26" s="121">
        <f>C26*F26</f>
        <v>12194</v>
      </c>
      <c r="H26" s="74"/>
    </row>
    <row r="27" spans="1:10" s="10" customFormat="1" ht="15" customHeight="1" x14ac:dyDescent="0.2">
      <c r="A27" s="119">
        <v>45300</v>
      </c>
      <c r="B27" s="67" t="s">
        <v>21</v>
      </c>
      <c r="C27" s="68"/>
      <c r="D27" s="197" t="s">
        <v>23</v>
      </c>
      <c r="E27" s="197"/>
      <c r="F27" s="70"/>
      <c r="G27" s="120">
        <f>88+(C26*0.001)</f>
        <v>88.1</v>
      </c>
      <c r="H27" s="70"/>
    </row>
    <row r="28" spans="1:10" s="10" customFormat="1" ht="15" customHeight="1" x14ac:dyDescent="0.2">
      <c r="A28" s="71">
        <v>45300</v>
      </c>
      <c r="B28" s="72" t="s">
        <v>22</v>
      </c>
      <c r="C28" s="73"/>
      <c r="D28" s="198" t="s">
        <v>24</v>
      </c>
      <c r="E28" s="198"/>
      <c r="F28" s="74"/>
      <c r="G28" s="121">
        <f>G26*0.018</f>
        <v>219.49199999999999</v>
      </c>
      <c r="H28" s="74"/>
    </row>
    <row r="29" spans="1:10" s="10" customFormat="1" ht="15" customHeight="1" x14ac:dyDescent="0.2">
      <c r="A29" s="119"/>
      <c r="B29" s="67"/>
      <c r="C29" s="68"/>
      <c r="D29" s="230"/>
      <c r="E29" s="231"/>
      <c r="F29" s="69"/>
      <c r="G29" s="120"/>
      <c r="H29" s="70"/>
    </row>
    <row r="30" spans="1:10" s="10" customFormat="1" ht="15" customHeight="1" x14ac:dyDescent="0.2">
      <c r="A30" s="144">
        <v>45302</v>
      </c>
      <c r="B30" s="72" t="s">
        <v>39</v>
      </c>
      <c r="C30" s="73">
        <v>5000</v>
      </c>
      <c r="D30" s="246" t="s">
        <v>73</v>
      </c>
      <c r="E30" s="246"/>
      <c r="F30" s="74">
        <v>2.8</v>
      </c>
      <c r="G30" s="121"/>
      <c r="H30" s="74">
        <f>C30*F30</f>
        <v>14000</v>
      </c>
    </row>
    <row r="31" spans="1:10" s="10" customFormat="1" ht="15" customHeight="1" x14ac:dyDescent="0.2">
      <c r="A31" s="119">
        <v>45302</v>
      </c>
      <c r="B31" s="67" t="s">
        <v>21</v>
      </c>
      <c r="C31" s="68"/>
      <c r="D31" s="197" t="s">
        <v>23</v>
      </c>
      <c r="E31" s="197"/>
      <c r="F31" s="70" t="s">
        <v>16</v>
      </c>
      <c r="G31" s="120">
        <v>0</v>
      </c>
      <c r="H31" s="70" t="s">
        <v>16</v>
      </c>
    </row>
    <row r="32" spans="1:10" s="10" customFormat="1" ht="15" customHeight="1" x14ac:dyDescent="0.2">
      <c r="A32" s="144">
        <v>45302</v>
      </c>
      <c r="B32" s="72" t="s">
        <v>22</v>
      </c>
      <c r="C32" s="73"/>
      <c r="D32" s="198" t="s">
        <v>24</v>
      </c>
      <c r="E32" s="198"/>
      <c r="F32" s="74" t="s">
        <v>16</v>
      </c>
      <c r="G32" s="121">
        <v>0</v>
      </c>
      <c r="H32" s="74" t="s">
        <v>16</v>
      </c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 t="s">
        <v>16</v>
      </c>
      <c r="B34" s="72" t="s">
        <v>16</v>
      </c>
      <c r="C34" s="73" t="s">
        <v>16</v>
      </c>
      <c r="D34" s="195" t="s">
        <v>16</v>
      </c>
      <c r="E34" s="216"/>
      <c r="F34" s="74" t="s">
        <v>16</v>
      </c>
      <c r="G34" s="121" t="s">
        <v>16</v>
      </c>
      <c r="H34" s="74"/>
    </row>
    <row r="35" spans="1:8" s="10" customFormat="1" ht="15" customHeight="1" x14ac:dyDescent="0.2">
      <c r="A35" s="119" t="s">
        <v>16</v>
      </c>
      <c r="B35" s="67" t="s">
        <v>16</v>
      </c>
      <c r="C35" s="68"/>
      <c r="D35" s="205" t="s">
        <v>16</v>
      </c>
      <c r="E35" s="206"/>
      <c r="F35" s="70"/>
      <c r="G35" s="120" t="s">
        <v>16</v>
      </c>
      <c r="H35" s="70"/>
    </row>
    <row r="36" spans="1:8" s="10" customFormat="1" ht="15" customHeight="1" x14ac:dyDescent="0.2">
      <c r="A36" s="71" t="s">
        <v>16</v>
      </c>
      <c r="B36" s="72" t="s">
        <v>16</v>
      </c>
      <c r="C36" s="73"/>
      <c r="D36" s="207" t="s">
        <v>16</v>
      </c>
      <c r="E36" s="208"/>
      <c r="F36" s="74"/>
      <c r="G36" s="121" t="s">
        <v>16</v>
      </c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205"/>
      <c r="E39" s="206"/>
      <c r="F39" s="70"/>
      <c r="G39" s="120"/>
      <c r="H39" s="70"/>
    </row>
    <row r="40" spans="1:8" ht="15" customHeight="1" x14ac:dyDescent="0.25">
      <c r="A40" s="71"/>
      <c r="B40" s="72"/>
      <c r="C40" s="73"/>
      <c r="D40" s="207"/>
      <c r="E40" s="20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17320.252999999997</v>
      </c>
      <c r="H46" s="41">
        <f>SUM(H21:H45)</f>
        <v>14000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79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99" t="s">
        <v>77</v>
      </c>
      <c r="E58" s="215"/>
      <c r="F58" s="79">
        <v>124.02</v>
      </c>
      <c r="G58" s="77" t="s">
        <v>16</v>
      </c>
      <c r="H58" s="134">
        <f>C58*F58</f>
        <v>12402</v>
      </c>
    </row>
    <row r="59" spans="1:10" s="10" customFormat="1" ht="15" customHeight="1" x14ac:dyDescent="0.2">
      <c r="A59" s="11"/>
      <c r="B59" s="113" t="s">
        <v>43</v>
      </c>
      <c r="C59" s="122">
        <v>665</v>
      </c>
      <c r="D59" s="195" t="s">
        <v>29</v>
      </c>
      <c r="E59" s="216"/>
      <c r="F59" s="123">
        <v>352.73</v>
      </c>
      <c r="G59" s="124" t="s">
        <v>16</v>
      </c>
      <c r="H59" s="135">
        <f>C59*F59</f>
        <v>234565.45</v>
      </c>
    </row>
    <row r="60" spans="1:10" s="10" customFormat="1" ht="15" customHeight="1" x14ac:dyDescent="0.2">
      <c r="A60" s="11"/>
      <c r="B60" s="113" t="s">
        <v>43</v>
      </c>
      <c r="C60" s="115">
        <v>900</v>
      </c>
      <c r="D60" s="199" t="s">
        <v>64</v>
      </c>
      <c r="E60" s="215"/>
      <c r="F60" s="114">
        <v>18.29</v>
      </c>
      <c r="G60" s="126"/>
      <c r="H60" s="136">
        <f>C60*F60</f>
        <v>16461</v>
      </c>
      <c r="J60" s="151">
        <v>45323</v>
      </c>
    </row>
    <row r="61" spans="1:10" s="10" customFormat="1" ht="15" customHeight="1" x14ac:dyDescent="0.2">
      <c r="A61" s="11"/>
      <c r="B61" s="113" t="s">
        <v>43</v>
      </c>
      <c r="C61" s="127">
        <v>200</v>
      </c>
      <c r="D61" s="203" t="s">
        <v>70</v>
      </c>
      <c r="E61" s="204"/>
      <c r="F61" s="123">
        <v>96.05</v>
      </c>
      <c r="G61" s="123" t="s">
        <v>16</v>
      </c>
      <c r="H61" s="135">
        <f>C61*F61</f>
        <v>19210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99" t="s">
        <v>16</v>
      </c>
      <c r="E62" s="200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37" t="str">
        <f>IF(C63*F63=0,"",C63*F63)</f>
        <v/>
      </c>
    </row>
    <row r="64" spans="1:10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149">
        <f>SUM(G57:G69)</f>
        <v>0</v>
      </c>
      <c r="H70" s="23">
        <f>SUM(H58:H69)</f>
        <v>282638.45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  <mergeCell ref="D31:E31"/>
    <mergeCell ref="F18:G18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D66:E66"/>
    <mergeCell ref="D67:E67"/>
    <mergeCell ref="D68:E68"/>
    <mergeCell ref="D69:E69"/>
    <mergeCell ref="D70:F70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8DC80-0236-4FB6-9DB0-1ACDC31588A0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66</v>
      </c>
      <c r="B3" s="247"/>
      <c r="C3" s="247"/>
      <c r="D3" s="247"/>
      <c r="E3" s="247"/>
      <c r="F3" s="247"/>
      <c r="G3" s="247"/>
      <c r="H3" s="247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75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45303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59">
        <f>'9'!$H$13</f>
        <v>906.3343399999867</v>
      </c>
      <c r="E13" s="34"/>
      <c r="F13" s="185" t="s">
        <v>9</v>
      </c>
      <c r="G13" s="185"/>
      <c r="H13" s="58">
        <f>D15</f>
        <v>4097.8343399999867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45">
        <f>D13-G46+H46</f>
        <v>4097.8343399999867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46">
        <f>H58+H59+H60+H61</f>
        <v>269956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274053.83434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144">
        <v>45300</v>
      </c>
      <c r="B22" s="72" t="s">
        <v>39</v>
      </c>
      <c r="C22" s="73">
        <v>2000</v>
      </c>
      <c r="D22" s="248" t="s">
        <v>46</v>
      </c>
      <c r="E22" s="249"/>
      <c r="F22" s="74">
        <v>9.15</v>
      </c>
      <c r="G22" s="121"/>
      <c r="H22" s="74">
        <f>C22*F22</f>
        <v>18300</v>
      </c>
    </row>
    <row r="23" spans="1:10" s="10" customFormat="1" ht="15" customHeight="1" x14ac:dyDescent="0.2">
      <c r="A23" s="119">
        <v>45300</v>
      </c>
      <c r="B23" s="67" t="s">
        <v>21</v>
      </c>
      <c r="C23" s="68"/>
      <c r="D23" s="197" t="s">
        <v>23</v>
      </c>
      <c r="E23" s="197"/>
      <c r="F23" s="70" t="s">
        <v>16</v>
      </c>
      <c r="G23" s="120"/>
      <c r="H23" s="70">
        <v>0</v>
      </c>
    </row>
    <row r="24" spans="1:10" s="10" customFormat="1" ht="15" customHeight="1" x14ac:dyDescent="0.2">
      <c r="A24" s="71">
        <v>45300</v>
      </c>
      <c r="B24" s="72" t="s">
        <v>22</v>
      </c>
      <c r="C24" s="73"/>
      <c r="D24" s="198" t="s">
        <v>24</v>
      </c>
      <c r="E24" s="198"/>
      <c r="F24" s="74" t="s">
        <v>16</v>
      </c>
      <c r="G24" s="121"/>
      <c r="H24" s="74">
        <v>0</v>
      </c>
    </row>
    <row r="25" spans="1:10" s="10" customFormat="1" ht="15" customHeight="1" x14ac:dyDescent="0.2">
      <c r="A25" s="119" t="s">
        <v>16</v>
      </c>
      <c r="B25" s="67" t="s">
        <v>16</v>
      </c>
      <c r="C25" s="68" t="s">
        <v>16</v>
      </c>
      <c r="D25" s="230" t="s">
        <v>16</v>
      </c>
      <c r="E25" s="231"/>
      <c r="F25" s="69" t="s">
        <v>16</v>
      </c>
      <c r="G25" s="120" t="s">
        <v>16</v>
      </c>
      <c r="H25" s="70" t="s">
        <v>16</v>
      </c>
    </row>
    <row r="26" spans="1:10" s="10" customFormat="1" ht="15" customHeight="1" x14ac:dyDescent="0.2">
      <c r="A26" s="71">
        <v>45300</v>
      </c>
      <c r="B26" s="72" t="s">
        <v>20</v>
      </c>
      <c r="C26" s="73">
        <v>5000</v>
      </c>
      <c r="D26" s="246" t="s">
        <v>73</v>
      </c>
      <c r="E26" s="246"/>
      <c r="F26" s="74">
        <v>2.95</v>
      </c>
      <c r="G26" s="121">
        <f>C26*F26</f>
        <v>14750</v>
      </c>
      <c r="H26" s="74"/>
    </row>
    <row r="27" spans="1:10" s="10" customFormat="1" ht="15" customHeight="1" x14ac:dyDescent="0.2">
      <c r="A27" s="119">
        <v>45300</v>
      </c>
      <c r="B27" s="67" t="s">
        <v>21</v>
      </c>
      <c r="C27" s="68"/>
      <c r="D27" s="197" t="s">
        <v>23</v>
      </c>
      <c r="E27" s="197"/>
      <c r="F27" s="70"/>
      <c r="G27" s="120">
        <f>88+(C26*0.001)</f>
        <v>93</v>
      </c>
      <c r="H27" s="70"/>
    </row>
    <row r="28" spans="1:10" s="10" customFormat="1" ht="15" customHeight="1" x14ac:dyDescent="0.2">
      <c r="A28" s="71">
        <v>45300</v>
      </c>
      <c r="B28" s="72" t="s">
        <v>22</v>
      </c>
      <c r="C28" s="73"/>
      <c r="D28" s="198" t="s">
        <v>24</v>
      </c>
      <c r="E28" s="198"/>
      <c r="F28" s="74"/>
      <c r="G28" s="121">
        <f>G26*0.018</f>
        <v>265.5</v>
      </c>
      <c r="H28" s="74"/>
    </row>
    <row r="29" spans="1:10" s="10" customFormat="1" ht="15" customHeight="1" x14ac:dyDescent="0.2">
      <c r="A29" s="119"/>
      <c r="B29" s="67"/>
      <c r="C29" s="68"/>
      <c r="D29" s="230"/>
      <c r="E29" s="231"/>
      <c r="F29" s="69"/>
      <c r="G29" s="120"/>
      <c r="H29" s="70"/>
    </row>
    <row r="30" spans="1:10" s="10" customFormat="1" ht="15" customHeight="1" x14ac:dyDescent="0.2">
      <c r="A30" s="71"/>
      <c r="B30" s="72"/>
      <c r="C30" s="73"/>
      <c r="D30" s="228"/>
      <c r="E30" s="252"/>
      <c r="F30" s="74"/>
      <c r="G30" s="121"/>
      <c r="H30" s="74"/>
    </row>
    <row r="31" spans="1:10" s="10" customFormat="1" ht="15" customHeight="1" x14ac:dyDescent="0.2">
      <c r="A31" s="119"/>
      <c r="B31" s="67"/>
      <c r="C31" s="68"/>
      <c r="D31" s="205"/>
      <c r="E31" s="206"/>
      <c r="F31" s="70"/>
      <c r="G31" s="120"/>
      <c r="H31" s="70"/>
    </row>
    <row r="32" spans="1:10" s="10" customFormat="1" ht="15" customHeight="1" x14ac:dyDescent="0.2">
      <c r="A32" s="71"/>
      <c r="B32" s="72"/>
      <c r="C32" s="73"/>
      <c r="D32" s="207"/>
      <c r="E32" s="208"/>
      <c r="F32" s="74"/>
      <c r="G32" s="121"/>
      <c r="H32" s="74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71"/>
      <c r="B34" s="72"/>
      <c r="C34" s="73"/>
      <c r="D34" s="250"/>
      <c r="E34" s="251"/>
      <c r="F34" s="74"/>
      <c r="G34" s="74"/>
      <c r="H34" s="74"/>
    </row>
    <row r="35" spans="1:8" s="10" customFormat="1" ht="15" customHeight="1" x14ac:dyDescent="0.2">
      <c r="A35" s="119"/>
      <c r="B35" s="67"/>
      <c r="C35" s="68"/>
      <c r="D35" s="205"/>
      <c r="E35" s="206"/>
      <c r="F35" s="70"/>
      <c r="G35" s="120"/>
      <c r="H35" s="70"/>
    </row>
    <row r="36" spans="1:8" s="10" customFormat="1" ht="15" customHeight="1" x14ac:dyDescent="0.2">
      <c r="A36" s="71"/>
      <c r="B36" s="72"/>
      <c r="C36" s="73"/>
      <c r="D36" s="207"/>
      <c r="E36" s="208"/>
      <c r="F36" s="74"/>
      <c r="G36" s="121"/>
      <c r="H36" s="74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205"/>
      <c r="E39" s="206"/>
      <c r="F39" s="70"/>
      <c r="G39" s="120"/>
      <c r="H39" s="70"/>
    </row>
    <row r="40" spans="1:8" ht="15" customHeight="1" x14ac:dyDescent="0.25">
      <c r="A40" s="71"/>
      <c r="B40" s="72"/>
      <c r="C40" s="73"/>
      <c r="D40" s="207"/>
      <c r="E40" s="20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15108.5</v>
      </c>
      <c r="H46" s="41">
        <f>SUM(H21:H45)</f>
        <v>18300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01" t="s">
        <v>72</v>
      </c>
      <c r="H53" s="201"/>
    </row>
    <row r="54" spans="1:8" s="10" customFormat="1" ht="15" customHeight="1" x14ac:dyDescent="0.2">
      <c r="A54" s="202"/>
      <c r="B54" s="202"/>
      <c r="C54" s="202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13" t="s">
        <v>43</v>
      </c>
      <c r="C58" s="68">
        <v>5000</v>
      </c>
      <c r="D58" s="218" t="s">
        <v>74</v>
      </c>
      <c r="E58" s="219"/>
      <c r="F58" s="79">
        <v>2.98</v>
      </c>
      <c r="G58" s="77"/>
      <c r="H58" s="134">
        <f>IF(C58*F58=0,"",C58*F58)</f>
        <v>14900</v>
      </c>
    </row>
    <row r="59" spans="1:8" s="10" customFormat="1" ht="15" customHeight="1" x14ac:dyDescent="0.2">
      <c r="A59" s="11"/>
      <c r="B59" s="113" t="s">
        <v>43</v>
      </c>
      <c r="C59" s="122">
        <v>650</v>
      </c>
      <c r="D59" s="195" t="s">
        <v>29</v>
      </c>
      <c r="E59" s="216"/>
      <c r="F59" s="123">
        <v>338.64</v>
      </c>
      <c r="G59" s="124"/>
      <c r="H59" s="135">
        <f t="shared" ref="H59:H60" si="0">IF(C59*F59=0,"",C59*F59)</f>
        <v>220116</v>
      </c>
    </row>
    <row r="60" spans="1:8" s="10" customFormat="1" ht="15" customHeight="1" x14ac:dyDescent="0.2">
      <c r="A60" s="11"/>
      <c r="B60" s="113" t="s">
        <v>43</v>
      </c>
      <c r="C60" s="115">
        <v>900</v>
      </c>
      <c r="D60" s="199" t="s">
        <v>64</v>
      </c>
      <c r="E60" s="215"/>
      <c r="F60" s="114">
        <v>18.98</v>
      </c>
      <c r="G60" s="126"/>
      <c r="H60" s="136">
        <f t="shared" si="0"/>
        <v>17082</v>
      </c>
    </row>
    <row r="61" spans="1:8" s="10" customFormat="1" ht="15" customHeight="1" x14ac:dyDescent="0.2">
      <c r="A61" s="11"/>
      <c r="B61" s="148" t="str">
        <f>'9'!$B$58</f>
        <v>↓</v>
      </c>
      <c r="C61" s="127">
        <v>200</v>
      </c>
      <c r="D61" s="203" t="s">
        <v>70</v>
      </c>
      <c r="E61" s="204"/>
      <c r="F61" s="123">
        <v>89.29</v>
      </c>
      <c r="G61" s="123" t="s">
        <v>16</v>
      </c>
      <c r="H61" s="135">
        <f>C61*F61</f>
        <v>17858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99" t="s">
        <v>16</v>
      </c>
      <c r="E62" s="200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44"/>
      <c r="H70" s="23">
        <f>SUM(H58:H69)</f>
        <v>269956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D36:E36"/>
    <mergeCell ref="D25:E25"/>
    <mergeCell ref="D26:E26"/>
    <mergeCell ref="D31:E31"/>
    <mergeCell ref="D32:E32"/>
    <mergeCell ref="D33:E33"/>
    <mergeCell ref="D34:E34"/>
    <mergeCell ref="D35:E35"/>
    <mergeCell ref="D27:E27"/>
    <mergeCell ref="D28:E28"/>
    <mergeCell ref="D29:E29"/>
    <mergeCell ref="D30:E30"/>
    <mergeCell ref="D68:E68"/>
    <mergeCell ref="D69:E69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G53:H53"/>
    <mergeCell ref="A54:C54"/>
    <mergeCell ref="D58:E5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F18:G18"/>
    <mergeCell ref="D20:E20"/>
    <mergeCell ref="D22:E22"/>
    <mergeCell ref="D24:E24"/>
    <mergeCell ref="D23:E23"/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553E1-C431-4276-9D2E-C664582477EE}">
  <dimension ref="A1:J108"/>
  <sheetViews>
    <sheetView showGridLines="0" showWhiteSpace="0" view="pageLayout" topLeftCell="A19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66</v>
      </c>
      <c r="B3" s="247"/>
      <c r="C3" s="247"/>
      <c r="D3" s="247"/>
      <c r="E3" s="247"/>
      <c r="F3" s="247"/>
      <c r="G3" s="247"/>
      <c r="H3" s="247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68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45269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59">
        <f>'8'!$H$13</f>
        <v>408.50833999998213</v>
      </c>
      <c r="E13" s="34"/>
      <c r="F13" s="185" t="s">
        <v>9</v>
      </c>
      <c r="G13" s="185"/>
      <c r="H13" s="58">
        <f>D15</f>
        <v>906.3343399999867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45">
        <f>D13-G46+H46</f>
        <v>906.3343399999867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46">
        <f>H58+H59+H60+H61</f>
        <v>251702.55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252608.88433999999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09" t="s">
        <v>16</v>
      </c>
      <c r="E21" s="210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45222</v>
      </c>
      <c r="B22" s="72" t="s">
        <v>20</v>
      </c>
      <c r="C22" s="73">
        <v>170</v>
      </c>
      <c r="D22" s="246" t="s">
        <v>29</v>
      </c>
      <c r="E22" s="246"/>
      <c r="F22" s="74">
        <v>115.5</v>
      </c>
      <c r="G22" s="121">
        <f>C22*F22</f>
        <v>19635</v>
      </c>
      <c r="H22" s="74"/>
    </row>
    <row r="23" spans="1:10" s="10" customFormat="1" ht="15" customHeight="1" x14ac:dyDescent="0.2">
      <c r="A23" s="119">
        <v>45222</v>
      </c>
      <c r="B23" s="67" t="s">
        <v>21</v>
      </c>
      <c r="C23" s="68"/>
      <c r="D23" s="197" t="s">
        <v>23</v>
      </c>
      <c r="E23" s="197"/>
      <c r="F23" s="70"/>
      <c r="G23" s="120">
        <f>88+(C22*0.001)</f>
        <v>88.17</v>
      </c>
      <c r="H23" s="70"/>
    </row>
    <row r="24" spans="1:10" s="10" customFormat="1" ht="15" customHeight="1" x14ac:dyDescent="0.2">
      <c r="A24" s="71">
        <v>45222</v>
      </c>
      <c r="B24" s="72" t="s">
        <v>22</v>
      </c>
      <c r="C24" s="73"/>
      <c r="D24" s="198" t="s">
        <v>24</v>
      </c>
      <c r="E24" s="198"/>
      <c r="F24" s="74"/>
      <c r="G24" s="121">
        <f>G22*0.018</f>
        <v>353.42999999999995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0"/>
      <c r="E25" s="231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45215</v>
      </c>
      <c r="B26" s="72" t="s">
        <v>39</v>
      </c>
      <c r="C26" s="73">
        <v>50</v>
      </c>
      <c r="D26" s="228" t="s">
        <v>47</v>
      </c>
      <c r="E26" s="229"/>
      <c r="F26" s="74">
        <v>206.27</v>
      </c>
      <c r="G26" s="121"/>
      <c r="H26" s="74">
        <f>C26*F26</f>
        <v>10313.5</v>
      </c>
    </row>
    <row r="27" spans="1:10" s="10" customFormat="1" ht="15" customHeight="1" x14ac:dyDescent="0.2">
      <c r="A27" s="119">
        <v>45215</v>
      </c>
      <c r="B27" s="67" t="s">
        <v>21</v>
      </c>
      <c r="C27" s="68"/>
      <c r="D27" s="197" t="s">
        <v>23</v>
      </c>
      <c r="E27" s="197"/>
      <c r="F27" s="70">
        <v>0</v>
      </c>
      <c r="G27" s="120"/>
      <c r="H27" s="70">
        <v>0</v>
      </c>
    </row>
    <row r="28" spans="1:10" s="10" customFormat="1" ht="15" customHeight="1" x14ac:dyDescent="0.2">
      <c r="A28" s="71">
        <v>45215</v>
      </c>
      <c r="B28" s="72" t="s">
        <v>63</v>
      </c>
      <c r="C28" s="73"/>
      <c r="D28" s="198" t="s">
        <v>24</v>
      </c>
      <c r="E28" s="198"/>
      <c r="F28" s="74">
        <v>0</v>
      </c>
      <c r="G28" s="121"/>
      <c r="H28" s="74">
        <v>0</v>
      </c>
    </row>
    <row r="29" spans="1:10" s="10" customFormat="1" ht="15" customHeight="1" x14ac:dyDescent="0.2">
      <c r="A29" s="119"/>
      <c r="B29" s="67"/>
      <c r="C29" s="68"/>
      <c r="D29" s="230"/>
      <c r="E29" s="231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45215</v>
      </c>
      <c r="B30" s="72" t="s">
        <v>39</v>
      </c>
      <c r="C30" s="73">
        <v>50</v>
      </c>
      <c r="D30" s="228" t="s">
        <v>47</v>
      </c>
      <c r="E30" s="229"/>
      <c r="F30" s="74">
        <v>206.77</v>
      </c>
      <c r="G30" s="121"/>
      <c r="H30" s="74">
        <f>C30*F30</f>
        <v>10338.5</v>
      </c>
    </row>
    <row r="31" spans="1:10" s="10" customFormat="1" ht="15" customHeight="1" x14ac:dyDescent="0.2">
      <c r="A31" s="119">
        <v>45215</v>
      </c>
      <c r="B31" s="67" t="s">
        <v>21</v>
      </c>
      <c r="C31" s="68"/>
      <c r="D31" s="197" t="s">
        <v>23</v>
      </c>
      <c r="E31" s="197"/>
      <c r="F31" s="70">
        <v>0</v>
      </c>
      <c r="G31" s="120"/>
      <c r="H31" s="70">
        <v>0</v>
      </c>
    </row>
    <row r="32" spans="1:10" s="10" customFormat="1" ht="15" customHeight="1" x14ac:dyDescent="0.2">
      <c r="A32" s="71">
        <v>45215</v>
      </c>
      <c r="B32" s="72" t="s">
        <v>22</v>
      </c>
      <c r="C32" s="73"/>
      <c r="D32" s="198" t="s">
        <v>24</v>
      </c>
      <c r="E32" s="198"/>
      <c r="F32" s="74">
        <v>0</v>
      </c>
      <c r="G32" s="121"/>
      <c r="H32" s="74">
        <v>0</v>
      </c>
    </row>
    <row r="33" spans="1:8" s="10" customFormat="1" ht="15" customHeight="1" x14ac:dyDescent="0.2">
      <c r="A33" s="119"/>
      <c r="B33" s="67" t="s">
        <v>16</v>
      </c>
      <c r="C33" s="68"/>
      <c r="D33" s="230"/>
      <c r="E33" s="231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45215</v>
      </c>
      <c r="B34" s="72" t="s">
        <v>20</v>
      </c>
      <c r="C34" s="73">
        <v>900</v>
      </c>
      <c r="D34" s="250" t="s">
        <v>64</v>
      </c>
      <c r="E34" s="253"/>
      <c r="F34" s="74">
        <v>10.91</v>
      </c>
      <c r="G34" s="74">
        <f>C34*F34</f>
        <v>9819</v>
      </c>
      <c r="H34" s="74"/>
    </row>
    <row r="35" spans="1:8" s="10" customFormat="1" ht="15" customHeight="1" x14ac:dyDescent="0.2">
      <c r="A35" s="119">
        <v>45215</v>
      </c>
      <c r="B35" s="67" t="s">
        <v>21</v>
      </c>
      <c r="C35" s="68"/>
      <c r="D35" s="197" t="s">
        <v>23</v>
      </c>
      <c r="E35" s="197"/>
      <c r="F35" s="70"/>
      <c r="G35" s="120">
        <f>88+(C34*0.001)</f>
        <v>88.9</v>
      </c>
      <c r="H35" s="70"/>
    </row>
    <row r="36" spans="1:8" s="10" customFormat="1" ht="15" customHeight="1" x14ac:dyDescent="0.2">
      <c r="A36" s="71">
        <v>45215</v>
      </c>
      <c r="B36" s="72" t="s">
        <v>22</v>
      </c>
      <c r="C36" s="73"/>
      <c r="D36" s="198" t="s">
        <v>24</v>
      </c>
      <c r="E36" s="198"/>
      <c r="F36" s="74"/>
      <c r="G36" s="121">
        <f>G34*0.018</f>
        <v>176.74199999999999</v>
      </c>
      <c r="H36" s="74"/>
    </row>
    <row r="37" spans="1:8" ht="15" customHeight="1" x14ac:dyDescent="0.25">
      <c r="A37" s="119"/>
      <c r="B37" s="67"/>
      <c r="C37" s="68"/>
      <c r="D37" s="230" t="s">
        <v>16</v>
      </c>
      <c r="E37" s="231"/>
      <c r="F37" s="69" t="s">
        <v>16</v>
      </c>
      <c r="G37" s="120"/>
      <c r="H37" s="70" t="s">
        <v>16</v>
      </c>
    </row>
    <row r="38" spans="1:8" ht="15" customHeight="1" x14ac:dyDescent="0.25">
      <c r="A38" s="71">
        <v>45260</v>
      </c>
      <c r="B38" s="72" t="s">
        <v>39</v>
      </c>
      <c r="C38" s="73">
        <v>3000</v>
      </c>
      <c r="D38" s="195" t="s">
        <v>46</v>
      </c>
      <c r="E38" s="196"/>
      <c r="F38" s="74">
        <v>9.6</v>
      </c>
      <c r="G38" s="121"/>
      <c r="H38" s="74">
        <f>C38*F38</f>
        <v>28800</v>
      </c>
    </row>
    <row r="39" spans="1:8" ht="15" customHeight="1" x14ac:dyDescent="0.25">
      <c r="A39" s="119">
        <v>45260</v>
      </c>
      <c r="B39" s="67" t="s">
        <v>21</v>
      </c>
      <c r="C39" s="68"/>
      <c r="D39" s="197" t="s">
        <v>23</v>
      </c>
      <c r="E39" s="197"/>
      <c r="F39" s="70">
        <v>0</v>
      </c>
      <c r="G39" s="120">
        <v>0</v>
      </c>
      <c r="H39" s="70"/>
    </row>
    <row r="40" spans="1:8" ht="15" customHeight="1" x14ac:dyDescent="0.25">
      <c r="A40" s="71">
        <v>45260</v>
      </c>
      <c r="B40" s="72" t="s">
        <v>63</v>
      </c>
      <c r="C40" s="73"/>
      <c r="D40" s="198" t="s">
        <v>24</v>
      </c>
      <c r="E40" s="198"/>
      <c r="F40" s="74">
        <v>0</v>
      </c>
      <c r="G40" s="121">
        <v>0</v>
      </c>
      <c r="H40" s="74"/>
    </row>
    <row r="41" spans="1:8" ht="15" customHeight="1" x14ac:dyDescent="0.25">
      <c r="A41" s="119"/>
      <c r="B41" s="67" t="s">
        <v>16</v>
      </c>
      <c r="C41" s="68"/>
      <c r="D41" s="230"/>
      <c r="E41" s="231"/>
      <c r="F41" s="69" t="s">
        <v>16</v>
      </c>
      <c r="G41" s="120"/>
      <c r="H41" s="70" t="s">
        <v>16</v>
      </c>
    </row>
    <row r="42" spans="1:8" ht="15" customHeight="1" x14ac:dyDescent="0.25">
      <c r="A42" s="71">
        <v>45261</v>
      </c>
      <c r="B42" s="72" t="s">
        <v>20</v>
      </c>
      <c r="C42" s="73">
        <v>200</v>
      </c>
      <c r="D42" s="232" t="s">
        <v>70</v>
      </c>
      <c r="E42" s="245"/>
      <c r="F42" s="74">
        <v>91.87</v>
      </c>
      <c r="G42" s="121">
        <f>C42*F42</f>
        <v>18374</v>
      </c>
      <c r="H42" s="74" t="s">
        <v>16</v>
      </c>
    </row>
    <row r="43" spans="1:8" ht="15" customHeight="1" x14ac:dyDescent="0.25">
      <c r="A43" s="119"/>
      <c r="B43" s="67" t="s">
        <v>21</v>
      </c>
      <c r="C43" s="68"/>
      <c r="D43" s="197" t="s">
        <v>23</v>
      </c>
      <c r="E43" s="197"/>
      <c r="F43" s="70"/>
      <c r="G43" s="120">
        <f>88+(C42*0.001)</f>
        <v>88.2</v>
      </c>
      <c r="H43" s="70"/>
    </row>
    <row r="44" spans="1:8" ht="15" customHeight="1" x14ac:dyDescent="0.25">
      <c r="A44" s="71"/>
      <c r="B44" s="72" t="s">
        <v>22</v>
      </c>
      <c r="C44" s="73"/>
      <c r="D44" s="198" t="s">
        <v>24</v>
      </c>
      <c r="E44" s="198"/>
      <c r="F44" s="74"/>
      <c r="G44" s="121">
        <f>G42*0.018</f>
        <v>330.73199999999997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48954.173999999999</v>
      </c>
      <c r="H46" s="41">
        <f>SUM(H21:H45)</f>
        <v>49452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01" t="s">
        <v>71</v>
      </c>
      <c r="H53" s="201"/>
    </row>
    <row r="54" spans="1:8" s="10" customFormat="1" ht="15" customHeight="1" x14ac:dyDescent="0.2">
      <c r="A54" s="202"/>
      <c r="B54" s="202"/>
      <c r="C54" s="202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38" t="s">
        <v>67</v>
      </c>
      <c r="C58" s="68">
        <v>2000</v>
      </c>
      <c r="D58" s="218" t="s">
        <v>46</v>
      </c>
      <c r="E58" s="219"/>
      <c r="F58" s="79">
        <v>8.1</v>
      </c>
      <c r="G58" s="77"/>
      <c r="H58" s="134">
        <f>IF(C58*F58=0,"",C58*F58)</f>
        <v>16200</v>
      </c>
    </row>
    <row r="59" spans="1:8" s="10" customFormat="1" ht="15" customHeight="1" x14ac:dyDescent="0.2">
      <c r="A59" s="11"/>
      <c r="B59" s="113" t="s">
        <v>43</v>
      </c>
      <c r="C59" s="122">
        <v>650</v>
      </c>
      <c r="D59" s="195" t="s">
        <v>29</v>
      </c>
      <c r="E59" s="216"/>
      <c r="F59" s="123">
        <v>309.66699999999997</v>
      </c>
      <c r="G59" s="124"/>
      <c r="H59" s="135">
        <f t="shared" ref="H59:H60" si="0">IF(C59*F59=0,"",C59*F59)</f>
        <v>201283.55</v>
      </c>
    </row>
    <row r="60" spans="1:8" s="10" customFormat="1" ht="15" customHeight="1" x14ac:dyDescent="0.2">
      <c r="A60" s="11"/>
      <c r="B60" s="113" t="s">
        <v>43</v>
      </c>
      <c r="C60" s="115">
        <v>900</v>
      </c>
      <c r="D60" s="199" t="s">
        <v>64</v>
      </c>
      <c r="E60" s="215"/>
      <c r="F60" s="114">
        <v>17.39</v>
      </c>
      <c r="G60" s="126"/>
      <c r="H60" s="136">
        <f t="shared" si="0"/>
        <v>15651</v>
      </c>
    </row>
    <row r="61" spans="1:8" s="10" customFormat="1" ht="15" customHeight="1" x14ac:dyDescent="0.2">
      <c r="A61" s="11"/>
      <c r="B61" s="113" t="s">
        <v>16</v>
      </c>
      <c r="C61" s="127">
        <v>200</v>
      </c>
      <c r="D61" s="203" t="s">
        <v>70</v>
      </c>
      <c r="E61" s="204"/>
      <c r="F61" s="123">
        <v>92.84</v>
      </c>
      <c r="G61" s="123" t="s">
        <v>16</v>
      </c>
      <c r="H61" s="135">
        <f>C61*F61</f>
        <v>18568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99" t="s">
        <v>16</v>
      </c>
      <c r="E62" s="200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44"/>
      <c r="H70" s="23">
        <f>SUM(H58:H69)</f>
        <v>251702.55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D32:E32"/>
    <mergeCell ref="D33:E33"/>
    <mergeCell ref="D34:E34"/>
    <mergeCell ref="D25:E25"/>
    <mergeCell ref="D26:E26"/>
    <mergeCell ref="D27:E27"/>
    <mergeCell ref="D28:E28"/>
    <mergeCell ref="D29:E29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E5CC-5322-419C-87EE-814C461853BD}">
  <dimension ref="A1:J108"/>
  <sheetViews>
    <sheetView showGridLines="0" showWhiteSpace="0" view="pageLayout" topLeftCell="A2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66</v>
      </c>
      <c r="B3" s="247"/>
      <c r="C3" s="247"/>
      <c r="D3" s="247"/>
      <c r="E3" s="247"/>
      <c r="F3" s="247"/>
      <c r="G3" s="247"/>
      <c r="H3" s="247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61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45246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59">
        <f>'7'!$H$13</f>
        <v>3548.4433399999834</v>
      </c>
      <c r="E13" s="34"/>
      <c r="F13" s="185" t="s">
        <v>9</v>
      </c>
      <c r="G13" s="185"/>
      <c r="H13" s="58">
        <f>D15</f>
        <v>408.50833999998213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32">
        <f>D13-G46+H46</f>
        <v>408.50833999998213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17">
        <f>H58+H59+H60</f>
        <v>200464.5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63"/>
      <c r="E17" s="37"/>
      <c r="F17" s="176" t="s">
        <v>10</v>
      </c>
      <c r="G17" s="177"/>
      <c r="H17" s="60">
        <f>D15+D16+D17</f>
        <v>200873.00833999997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09" t="s">
        <v>16</v>
      </c>
      <c r="E21" s="210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45222</v>
      </c>
      <c r="B22" s="72" t="s">
        <v>20</v>
      </c>
      <c r="C22" s="73">
        <v>130</v>
      </c>
      <c r="D22" s="246" t="s">
        <v>29</v>
      </c>
      <c r="E22" s="246"/>
      <c r="F22" s="74">
        <v>115.5</v>
      </c>
      <c r="G22" s="121">
        <f>C22*F22</f>
        <v>15015</v>
      </c>
      <c r="H22" s="74"/>
    </row>
    <row r="23" spans="1:10" s="10" customFormat="1" ht="15" customHeight="1" x14ac:dyDescent="0.2">
      <c r="A23" s="119">
        <v>45222</v>
      </c>
      <c r="B23" s="67" t="s">
        <v>21</v>
      </c>
      <c r="C23" s="68"/>
      <c r="D23" s="197" t="s">
        <v>23</v>
      </c>
      <c r="E23" s="197"/>
      <c r="F23" s="70"/>
      <c r="G23" s="120">
        <f>88+(C22*0.001)</f>
        <v>88.13</v>
      </c>
      <c r="H23" s="70"/>
    </row>
    <row r="24" spans="1:10" s="10" customFormat="1" ht="15" customHeight="1" x14ac:dyDescent="0.2">
      <c r="A24" s="71">
        <v>45222</v>
      </c>
      <c r="B24" s="72" t="s">
        <v>22</v>
      </c>
      <c r="C24" s="73"/>
      <c r="D24" s="198" t="s">
        <v>24</v>
      </c>
      <c r="E24" s="198"/>
      <c r="F24" s="74"/>
      <c r="G24" s="121">
        <f>G22*0.018</f>
        <v>270.27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0"/>
      <c r="E25" s="231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45215</v>
      </c>
      <c r="B26" s="72" t="s">
        <v>39</v>
      </c>
      <c r="C26" s="73">
        <v>50</v>
      </c>
      <c r="D26" s="228" t="s">
        <v>47</v>
      </c>
      <c r="E26" s="229"/>
      <c r="F26" s="74">
        <v>206.27</v>
      </c>
      <c r="G26" s="121"/>
      <c r="H26" s="74">
        <f>C26*F26</f>
        <v>10313.5</v>
      </c>
    </row>
    <row r="27" spans="1:10" s="10" customFormat="1" ht="15" customHeight="1" x14ac:dyDescent="0.2">
      <c r="A27" s="119">
        <v>45215</v>
      </c>
      <c r="B27" s="67" t="s">
        <v>21</v>
      </c>
      <c r="C27" s="68"/>
      <c r="D27" s="197" t="s">
        <v>23</v>
      </c>
      <c r="E27" s="197"/>
      <c r="F27" s="70">
        <v>0</v>
      </c>
      <c r="G27" s="120"/>
      <c r="H27" s="70">
        <v>0</v>
      </c>
    </row>
    <row r="28" spans="1:10" s="10" customFormat="1" ht="15" customHeight="1" x14ac:dyDescent="0.2">
      <c r="A28" s="71">
        <v>45215</v>
      </c>
      <c r="B28" s="72" t="s">
        <v>63</v>
      </c>
      <c r="C28" s="73"/>
      <c r="D28" s="198" t="s">
        <v>24</v>
      </c>
      <c r="E28" s="198"/>
      <c r="F28" s="74">
        <v>0</v>
      </c>
      <c r="G28" s="121"/>
      <c r="H28" s="74">
        <v>0</v>
      </c>
    </row>
    <row r="29" spans="1:10" s="10" customFormat="1" ht="15" customHeight="1" x14ac:dyDescent="0.2">
      <c r="A29" s="119"/>
      <c r="B29" s="67"/>
      <c r="C29" s="68"/>
      <c r="D29" s="230"/>
      <c r="E29" s="231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45215</v>
      </c>
      <c r="B30" s="72" t="s">
        <v>39</v>
      </c>
      <c r="C30" s="73">
        <v>50</v>
      </c>
      <c r="D30" s="228" t="s">
        <v>47</v>
      </c>
      <c r="E30" s="229"/>
      <c r="F30" s="74">
        <v>206.77</v>
      </c>
      <c r="G30" s="121"/>
      <c r="H30" s="74">
        <f>C30*F30</f>
        <v>10338.5</v>
      </c>
    </row>
    <row r="31" spans="1:10" s="10" customFormat="1" ht="15" customHeight="1" x14ac:dyDescent="0.2">
      <c r="A31" s="119">
        <v>45215</v>
      </c>
      <c r="B31" s="67" t="s">
        <v>21</v>
      </c>
      <c r="C31" s="68"/>
      <c r="D31" s="197" t="s">
        <v>23</v>
      </c>
      <c r="E31" s="197"/>
      <c r="F31" s="70">
        <v>0</v>
      </c>
      <c r="G31" s="120"/>
      <c r="H31" s="70">
        <v>0</v>
      </c>
    </row>
    <row r="32" spans="1:10" s="10" customFormat="1" ht="15" customHeight="1" x14ac:dyDescent="0.2">
      <c r="A32" s="71">
        <v>45215</v>
      </c>
      <c r="B32" s="72" t="s">
        <v>63</v>
      </c>
      <c r="C32" s="73"/>
      <c r="D32" s="198" t="s">
        <v>24</v>
      </c>
      <c r="E32" s="198"/>
      <c r="F32" s="74">
        <v>0</v>
      </c>
      <c r="G32" s="121"/>
      <c r="H32" s="74">
        <v>0</v>
      </c>
    </row>
    <row r="33" spans="1:8" s="10" customFormat="1" ht="15" customHeight="1" x14ac:dyDescent="0.2">
      <c r="A33" s="119"/>
      <c r="B33" s="67" t="s">
        <v>16</v>
      </c>
      <c r="C33" s="68"/>
      <c r="D33" s="230"/>
      <c r="E33" s="231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45215</v>
      </c>
      <c r="B34" s="72" t="s">
        <v>20</v>
      </c>
      <c r="C34" s="73">
        <v>750</v>
      </c>
      <c r="D34" s="250" t="s">
        <v>64</v>
      </c>
      <c r="E34" s="253"/>
      <c r="F34" s="74">
        <v>10.91</v>
      </c>
      <c r="G34" s="74">
        <f>C34*F34</f>
        <v>8182.5</v>
      </c>
      <c r="H34" s="74"/>
    </row>
    <row r="35" spans="1:8" s="10" customFormat="1" ht="15" customHeight="1" x14ac:dyDescent="0.2">
      <c r="A35" s="119">
        <v>45215</v>
      </c>
      <c r="B35" s="67" t="s">
        <v>21</v>
      </c>
      <c r="C35" s="68"/>
      <c r="D35" s="197" t="s">
        <v>23</v>
      </c>
      <c r="E35" s="197"/>
      <c r="F35" s="70"/>
      <c r="G35" s="120">
        <f>88+(C34*0.001)</f>
        <v>88.75</v>
      </c>
      <c r="H35" s="70"/>
    </row>
    <row r="36" spans="1:8" s="10" customFormat="1" ht="15" customHeight="1" x14ac:dyDescent="0.2">
      <c r="A36" s="71">
        <v>45215</v>
      </c>
      <c r="B36" s="72" t="s">
        <v>22</v>
      </c>
      <c r="C36" s="73"/>
      <c r="D36" s="198" t="s">
        <v>24</v>
      </c>
      <c r="E36" s="198"/>
      <c r="F36" s="74"/>
      <c r="G36" s="121">
        <f>G34*0.018</f>
        <v>147.285</v>
      </c>
      <c r="H36" s="74"/>
    </row>
    <row r="37" spans="1:8" ht="15" customHeight="1" x14ac:dyDescent="0.25">
      <c r="A37" s="119"/>
      <c r="B37" s="67"/>
      <c r="C37" s="68"/>
      <c r="D37" s="230" t="s">
        <v>16</v>
      </c>
      <c r="E37" s="231"/>
      <c r="F37" s="69" t="s">
        <v>16</v>
      </c>
      <c r="G37" s="120"/>
      <c r="H37" s="70" t="s">
        <v>16</v>
      </c>
    </row>
    <row r="38" spans="1:8" ht="15" customHeight="1" x14ac:dyDescent="0.25">
      <c r="A38" s="71"/>
      <c r="B38" s="72"/>
      <c r="C38" s="73"/>
      <c r="D38" s="195"/>
      <c r="E38" s="196"/>
      <c r="F38" s="74"/>
      <c r="G38" s="121"/>
      <c r="H38" s="74"/>
    </row>
    <row r="39" spans="1:8" ht="15" customHeight="1" x14ac:dyDescent="0.25">
      <c r="A39" s="119"/>
      <c r="B39" s="67" t="s">
        <v>16</v>
      </c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 t="s">
        <v>16</v>
      </c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 t="s">
        <v>16</v>
      </c>
      <c r="C41" s="68"/>
      <c r="D41" s="230"/>
      <c r="E41" s="231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32" t="s">
        <v>16</v>
      </c>
      <c r="E42" s="245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197" t="s">
        <v>16</v>
      </c>
      <c r="E43" s="197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98" t="s">
        <v>16</v>
      </c>
      <c r="E44" s="198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23791.935000000001</v>
      </c>
      <c r="H46" s="41">
        <f>SUM(H21:H45)</f>
        <v>20652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01" t="s">
        <v>62</v>
      </c>
      <c r="H53" s="201"/>
    </row>
    <row r="54" spans="1:8" s="10" customFormat="1" ht="15" customHeight="1" x14ac:dyDescent="0.2">
      <c r="A54" s="202"/>
      <c r="B54" s="202"/>
      <c r="C54" s="202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13" t="s">
        <v>43</v>
      </c>
      <c r="C58" s="68">
        <v>6000</v>
      </c>
      <c r="D58" s="218" t="s">
        <v>46</v>
      </c>
      <c r="E58" s="219"/>
      <c r="F58" s="79">
        <v>9.5</v>
      </c>
      <c r="G58" s="77"/>
      <c r="H58" s="134">
        <f>IF(C58*F58=0,"",C58*F58)</f>
        <v>57000</v>
      </c>
    </row>
    <row r="59" spans="1:8" s="10" customFormat="1" ht="15" customHeight="1" x14ac:dyDescent="0.2">
      <c r="A59" s="11"/>
      <c r="B59" s="113" t="s">
        <v>43</v>
      </c>
      <c r="C59" s="122">
        <v>480</v>
      </c>
      <c r="D59" s="195" t="s">
        <v>29</v>
      </c>
      <c r="E59" s="216"/>
      <c r="F59" s="123">
        <v>277.89999999999998</v>
      </c>
      <c r="G59" s="124"/>
      <c r="H59" s="135">
        <f t="shared" ref="H59:H60" si="0">IF(C59*F59=0,"",C59*F59)</f>
        <v>133392</v>
      </c>
    </row>
    <row r="60" spans="1:8" s="10" customFormat="1" ht="15" customHeight="1" x14ac:dyDescent="0.2">
      <c r="A60" s="11"/>
      <c r="B60" s="113"/>
      <c r="C60" s="115">
        <v>750</v>
      </c>
      <c r="D60" s="199" t="s">
        <v>64</v>
      </c>
      <c r="E60" s="215"/>
      <c r="F60" s="114">
        <v>13.43</v>
      </c>
      <c r="G60" s="126"/>
      <c r="H60" s="136">
        <f t="shared" si="0"/>
        <v>10072.5</v>
      </c>
    </row>
    <row r="61" spans="1:8" s="10" customFormat="1" ht="15" customHeight="1" x14ac:dyDescent="0.2">
      <c r="A61" s="11"/>
      <c r="B61" s="113" t="s">
        <v>16</v>
      </c>
      <c r="C61" s="127"/>
      <c r="D61" s="203"/>
      <c r="E61" s="204"/>
      <c r="F61" s="123"/>
      <c r="G61" s="123" t="s">
        <v>16</v>
      </c>
      <c r="H61" s="135"/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99" t="s">
        <v>16</v>
      </c>
      <c r="E62" s="200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44"/>
      <c r="H70" s="23">
        <f>SUM(H58:H69)</f>
        <v>200464.5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1F97-7022-482D-AC89-A5F39DF1C1C9}">
  <dimension ref="A1:J108"/>
  <sheetViews>
    <sheetView showGridLines="0" showWhiteSpace="0" view="pageLayout" topLeftCell="A2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178" t="s">
        <v>66</v>
      </c>
      <c r="B3" s="247"/>
      <c r="C3" s="247"/>
      <c r="D3" s="247"/>
      <c r="E3" s="247"/>
      <c r="F3" s="247"/>
      <c r="G3" s="247"/>
      <c r="H3" s="247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82" t="s">
        <v>58</v>
      </c>
      <c r="B11" s="183"/>
      <c r="C11" s="183"/>
      <c r="D11" s="50"/>
      <c r="E11" s="183" t="s">
        <v>18</v>
      </c>
      <c r="F11" s="183"/>
      <c r="G11" s="51" t="s">
        <v>25</v>
      </c>
      <c r="H11" s="49">
        <v>45231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174" t="s">
        <v>8</v>
      </c>
      <c r="B13" s="184"/>
      <c r="C13" s="175"/>
      <c r="D13" s="59">
        <f>'6'!$H$13</f>
        <v>75785.121039999998</v>
      </c>
      <c r="E13" s="34"/>
      <c r="F13" s="185" t="s">
        <v>9</v>
      </c>
      <c r="G13" s="185"/>
      <c r="H13" s="58">
        <f>D15</f>
        <v>3548.4433399999834</v>
      </c>
    </row>
    <row r="14" spans="1:8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174" t="s">
        <v>17</v>
      </c>
      <c r="B15" s="184"/>
      <c r="C15" s="175"/>
      <c r="D15" s="61">
        <f>D13-G46+H46</f>
        <v>3548.4433399999834</v>
      </c>
      <c r="E15" s="21"/>
      <c r="F15" s="188"/>
      <c r="G15" s="189"/>
      <c r="H15" s="24"/>
    </row>
    <row r="16" spans="1:8" s="10" customFormat="1" ht="15" customHeight="1" x14ac:dyDescent="0.2">
      <c r="A16" s="174" t="s">
        <v>11</v>
      </c>
      <c r="B16" s="175"/>
      <c r="C16" s="175"/>
      <c r="D16" s="117">
        <f>H58+H59+H60+H38</f>
        <v>152715.75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63"/>
      <c r="E17" s="37"/>
      <c r="F17" s="176" t="s">
        <v>10</v>
      </c>
      <c r="G17" s="177"/>
      <c r="H17" s="60">
        <f>D15+D16+D17</f>
        <v>156264.19334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42" t="s">
        <v>0</v>
      </c>
      <c r="B19" s="141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09" t="s">
        <v>16</v>
      </c>
      <c r="E21" s="210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45211</v>
      </c>
      <c r="B22" s="72" t="s">
        <v>20</v>
      </c>
      <c r="C22" s="73">
        <v>2000</v>
      </c>
      <c r="D22" s="203" t="s">
        <v>46</v>
      </c>
      <c r="E22" s="254"/>
      <c r="F22" s="128">
        <v>2.85</v>
      </c>
      <c r="G22" s="74">
        <f>C22*F22</f>
        <v>5700</v>
      </c>
      <c r="H22" s="74"/>
    </row>
    <row r="23" spans="1:10" s="10" customFormat="1" ht="15" customHeight="1" x14ac:dyDescent="0.2">
      <c r="A23" s="119">
        <v>45211</v>
      </c>
      <c r="B23" s="67" t="s">
        <v>21</v>
      </c>
      <c r="C23" s="68"/>
      <c r="D23" s="197" t="s">
        <v>23</v>
      </c>
      <c r="E23" s="197"/>
      <c r="F23" s="70"/>
      <c r="G23" s="120">
        <f>88+(C22*0.001)</f>
        <v>90</v>
      </c>
      <c r="H23" s="70"/>
    </row>
    <row r="24" spans="1:10" s="10" customFormat="1" ht="15" customHeight="1" x14ac:dyDescent="0.2">
      <c r="A24" s="71">
        <v>45211</v>
      </c>
      <c r="B24" s="72" t="s">
        <v>22</v>
      </c>
      <c r="C24" s="73"/>
      <c r="D24" s="198" t="s">
        <v>24</v>
      </c>
      <c r="E24" s="198"/>
      <c r="F24" s="74"/>
      <c r="G24" s="121">
        <f>G22*0.018</f>
        <v>102.6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0"/>
      <c r="E25" s="231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45211</v>
      </c>
      <c r="B26" s="72" t="s">
        <v>39</v>
      </c>
      <c r="C26" s="73">
        <v>2000</v>
      </c>
      <c r="D26" s="250" t="s">
        <v>49</v>
      </c>
      <c r="E26" s="253"/>
      <c r="F26" s="74">
        <v>9.5</v>
      </c>
      <c r="G26" s="74"/>
      <c r="H26" s="74">
        <f>C26*F26</f>
        <v>19000</v>
      </c>
    </row>
    <row r="27" spans="1:10" s="10" customFormat="1" ht="15" customHeight="1" x14ac:dyDescent="0.2">
      <c r="A27" s="119">
        <v>45211</v>
      </c>
      <c r="B27" s="67" t="s">
        <v>21</v>
      </c>
      <c r="C27" s="68"/>
      <c r="D27" s="197" t="s">
        <v>23</v>
      </c>
      <c r="E27" s="197"/>
      <c r="F27" s="70"/>
      <c r="G27" s="120">
        <v>0</v>
      </c>
      <c r="H27" s="70"/>
    </row>
    <row r="28" spans="1:10" s="10" customFormat="1" ht="15" customHeight="1" x14ac:dyDescent="0.2">
      <c r="A28" s="71">
        <v>45211</v>
      </c>
      <c r="B28" s="72" t="s">
        <v>22</v>
      </c>
      <c r="C28" s="73"/>
      <c r="D28" s="198" t="s">
        <v>24</v>
      </c>
      <c r="E28" s="198"/>
      <c r="F28" s="74"/>
      <c r="G28" s="121">
        <f>G26*0.018</f>
        <v>0</v>
      </c>
      <c r="H28" s="74"/>
    </row>
    <row r="29" spans="1:10" s="10" customFormat="1" ht="15" customHeight="1" x14ac:dyDescent="0.2">
      <c r="A29" s="119"/>
      <c r="B29" s="67"/>
      <c r="C29" s="68"/>
      <c r="D29" s="230"/>
      <c r="E29" s="231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45212</v>
      </c>
      <c r="B30" s="72" t="s">
        <v>20</v>
      </c>
      <c r="C30" s="73">
        <v>290</v>
      </c>
      <c r="D30" s="246" t="s">
        <v>29</v>
      </c>
      <c r="E30" s="246"/>
      <c r="F30" s="74">
        <v>280.78500000000003</v>
      </c>
      <c r="G30" s="121">
        <f>C30*F30</f>
        <v>81427.650000000009</v>
      </c>
      <c r="H30" s="74" t="s">
        <v>16</v>
      </c>
    </row>
    <row r="31" spans="1:10" s="10" customFormat="1" ht="15" customHeight="1" x14ac:dyDescent="0.2">
      <c r="A31" s="119">
        <v>45212</v>
      </c>
      <c r="B31" s="67" t="s">
        <v>21</v>
      </c>
      <c r="C31" s="68"/>
      <c r="D31" s="197" t="s">
        <v>23</v>
      </c>
      <c r="E31" s="197"/>
      <c r="F31" s="70"/>
      <c r="G31" s="120">
        <f>88+(C30*0.001)</f>
        <v>88.29</v>
      </c>
      <c r="H31" s="70"/>
    </row>
    <row r="32" spans="1:10" s="10" customFormat="1" ht="15" customHeight="1" x14ac:dyDescent="0.2">
      <c r="A32" s="71">
        <v>45212</v>
      </c>
      <c r="B32" s="72" t="s">
        <v>22</v>
      </c>
      <c r="C32" s="73"/>
      <c r="D32" s="198" t="s">
        <v>24</v>
      </c>
      <c r="E32" s="198"/>
      <c r="F32" s="74"/>
      <c r="G32" s="121">
        <f>G30*0.018</f>
        <v>1465.6976999999999</v>
      </c>
      <c r="H32" s="74"/>
    </row>
    <row r="33" spans="1:8" s="10" customFormat="1" ht="15" customHeight="1" x14ac:dyDescent="0.2">
      <c r="A33" s="119"/>
      <c r="B33" s="67" t="s">
        <v>16</v>
      </c>
      <c r="C33" s="68"/>
      <c r="D33" s="230"/>
      <c r="E33" s="231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 t="s">
        <v>60</v>
      </c>
      <c r="B34" s="72" t="s">
        <v>20</v>
      </c>
      <c r="C34" s="73">
        <v>100</v>
      </c>
      <c r="D34" s="250" t="s">
        <v>47</v>
      </c>
      <c r="E34" s="253"/>
      <c r="F34" s="74">
        <v>191.3</v>
      </c>
      <c r="G34" s="74">
        <f>C34*F34</f>
        <v>19130</v>
      </c>
      <c r="H34" s="74"/>
    </row>
    <row r="35" spans="1:8" s="10" customFormat="1" ht="15" customHeight="1" x14ac:dyDescent="0.2">
      <c r="A35" s="119">
        <v>45211</v>
      </c>
      <c r="B35" s="67" t="s">
        <v>21</v>
      </c>
      <c r="C35" s="68"/>
      <c r="D35" s="197" t="s">
        <v>23</v>
      </c>
      <c r="E35" s="197"/>
      <c r="F35" s="70"/>
      <c r="G35" s="120">
        <f>88+(C34*0.001)</f>
        <v>88.1</v>
      </c>
      <c r="H35" s="70"/>
    </row>
    <row r="36" spans="1:8" s="10" customFormat="1" ht="15" customHeight="1" x14ac:dyDescent="0.2">
      <c r="A36" s="71">
        <v>45211</v>
      </c>
      <c r="B36" s="72" t="s">
        <v>22</v>
      </c>
      <c r="C36" s="73"/>
      <c r="D36" s="198" t="s">
        <v>24</v>
      </c>
      <c r="E36" s="198"/>
      <c r="F36" s="74"/>
      <c r="G36" s="121">
        <f>G34*0.018</f>
        <v>344.34</v>
      </c>
      <c r="H36" s="74"/>
    </row>
    <row r="37" spans="1:8" ht="15" customHeight="1" x14ac:dyDescent="0.25">
      <c r="A37" s="119"/>
      <c r="B37" s="67"/>
      <c r="C37" s="68"/>
      <c r="D37" s="230" t="s">
        <v>16</v>
      </c>
      <c r="E37" s="231"/>
      <c r="F37" s="69" t="s">
        <v>16</v>
      </c>
      <c r="G37" s="120"/>
      <c r="H37" s="70" t="s">
        <v>16</v>
      </c>
    </row>
    <row r="38" spans="1:8" ht="15" customHeight="1" x14ac:dyDescent="0.25">
      <c r="A38" s="71">
        <v>45211</v>
      </c>
      <c r="B38" s="72" t="s">
        <v>39</v>
      </c>
      <c r="C38" s="127">
        <v>1000</v>
      </c>
      <c r="D38" s="246" t="s">
        <v>57</v>
      </c>
      <c r="E38" s="246"/>
      <c r="F38" s="123">
        <v>17.2</v>
      </c>
      <c r="G38" s="121"/>
      <c r="H38" s="125">
        <f>IF(C38*F38=0,"",C38*F38)</f>
        <v>17200</v>
      </c>
    </row>
    <row r="39" spans="1:8" ht="15" customHeight="1" x14ac:dyDescent="0.25">
      <c r="A39" s="119">
        <v>45211</v>
      </c>
      <c r="B39" s="67" t="s">
        <v>21</v>
      </c>
      <c r="C39" s="68"/>
      <c r="D39" s="197" t="s">
        <v>23</v>
      </c>
      <c r="E39" s="197"/>
      <c r="F39" s="70"/>
      <c r="G39" s="120">
        <v>0</v>
      </c>
      <c r="H39" s="70"/>
    </row>
    <row r="40" spans="1:8" ht="15" customHeight="1" x14ac:dyDescent="0.25">
      <c r="A40" s="71">
        <v>45211</v>
      </c>
      <c r="B40" s="72" t="s">
        <v>22</v>
      </c>
      <c r="C40" s="73"/>
      <c r="D40" s="198" t="s">
        <v>24</v>
      </c>
      <c r="E40" s="198"/>
      <c r="F40" s="74"/>
      <c r="G40" s="121">
        <f>G38*0.018</f>
        <v>0</v>
      </c>
      <c r="H40" s="74"/>
    </row>
    <row r="41" spans="1:8" ht="15" customHeight="1" x14ac:dyDescent="0.25">
      <c r="A41" s="119"/>
      <c r="B41" s="67" t="s">
        <v>16</v>
      </c>
      <c r="C41" s="68"/>
      <c r="D41" s="230"/>
      <c r="E41" s="231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32" t="s">
        <v>16</v>
      </c>
      <c r="E42" s="245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197" t="s">
        <v>16</v>
      </c>
      <c r="E43" s="197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98" t="s">
        <v>16</v>
      </c>
      <c r="E44" s="198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41">
        <f>SUM(G21:G45)</f>
        <v>108436.67770000001</v>
      </c>
      <c r="H46" s="41">
        <f>SUM(H21:H45)</f>
        <v>36200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01" t="s">
        <v>69</v>
      </c>
      <c r="H53" s="201"/>
    </row>
    <row r="54" spans="1:8" s="10" customFormat="1" ht="15" customHeight="1" x14ac:dyDescent="0.2">
      <c r="A54" s="202"/>
      <c r="B54" s="202"/>
      <c r="C54" s="202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59</v>
      </c>
      <c r="C58" s="68">
        <v>6000</v>
      </c>
      <c r="D58" s="218" t="s">
        <v>46</v>
      </c>
      <c r="E58" s="222"/>
      <c r="F58" s="79">
        <v>2.85</v>
      </c>
      <c r="G58" s="77"/>
      <c r="H58" s="110">
        <f>IF(C58*F58=0,"",C58*F58)</f>
        <v>17100</v>
      </c>
    </row>
    <row r="59" spans="1:8" s="10" customFormat="1" ht="15" customHeight="1" x14ac:dyDescent="0.2">
      <c r="A59" s="11"/>
      <c r="B59" s="113" t="s">
        <v>43</v>
      </c>
      <c r="C59" s="122">
        <v>350</v>
      </c>
      <c r="D59" s="246" t="s">
        <v>29</v>
      </c>
      <c r="E59" s="246"/>
      <c r="F59" s="123">
        <v>284.02499999999998</v>
      </c>
      <c r="G59" s="124"/>
      <c r="H59" s="125">
        <f t="shared" ref="H59:H60" si="0">IF(C59*F59=0,"",C59*F59)</f>
        <v>99408.749999999985</v>
      </c>
    </row>
    <row r="60" spans="1:8" s="10" customFormat="1" ht="15" customHeight="1" x14ac:dyDescent="0.2">
      <c r="A60" s="11"/>
      <c r="B60" s="113" t="s">
        <v>43</v>
      </c>
      <c r="C60" s="115">
        <v>100</v>
      </c>
      <c r="D60" s="199" t="s">
        <v>47</v>
      </c>
      <c r="E60" s="200"/>
      <c r="F60" s="114">
        <v>190.07</v>
      </c>
      <c r="G60" s="126"/>
      <c r="H60" s="129">
        <f t="shared" si="0"/>
        <v>19007</v>
      </c>
    </row>
    <row r="61" spans="1:8" s="10" customFormat="1" ht="15" customHeight="1" x14ac:dyDescent="0.2">
      <c r="A61" s="11"/>
      <c r="B61" s="113" t="s">
        <v>16</v>
      </c>
      <c r="C61" s="73"/>
      <c r="D61" s="232"/>
      <c r="E61" s="245"/>
      <c r="F61" s="74"/>
      <c r="G61" s="78" t="s">
        <v>16</v>
      </c>
      <c r="H61" s="111" t="str">
        <f>IF(C61*F61=0,"",C61*F61)</f>
        <v/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99" t="s">
        <v>16</v>
      </c>
      <c r="E62" s="200"/>
      <c r="F62" s="79" t="s">
        <v>16</v>
      </c>
      <c r="G62" s="77"/>
      <c r="H62" s="110" t="s">
        <v>16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11" t="str">
        <f>IF(C63*F63=0,"",C63*F63)</f>
        <v/>
      </c>
    </row>
    <row r="64" spans="1:8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10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11" t="str">
        <f t="shared" si="1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10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11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10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11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44"/>
      <c r="H70" s="23">
        <f>SUM(H58:H69)</f>
        <v>135515.75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9:E39"/>
    <mergeCell ref="D40:E40"/>
    <mergeCell ref="D41:E41"/>
    <mergeCell ref="D38:E38"/>
    <mergeCell ref="G53:H53"/>
    <mergeCell ref="A54:C54"/>
    <mergeCell ref="D70:F70"/>
    <mergeCell ref="D59:E59"/>
    <mergeCell ref="D60:E60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61:E61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9B63-EABB-42FB-A365-0083E8D61F36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178" t="s">
        <v>66</v>
      </c>
      <c r="B3" s="247"/>
      <c r="C3" s="247"/>
      <c r="D3" s="247"/>
      <c r="E3" s="247"/>
      <c r="F3" s="247"/>
      <c r="G3" s="247"/>
      <c r="H3" s="247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82" t="s">
        <v>54</v>
      </c>
      <c r="B11" s="183"/>
      <c r="C11" s="183"/>
      <c r="D11" s="50"/>
      <c r="E11" s="183" t="s">
        <v>18</v>
      </c>
      <c r="F11" s="183"/>
      <c r="G11" s="51" t="s">
        <v>25</v>
      </c>
      <c r="H11" s="49">
        <v>45212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174" t="s">
        <v>8</v>
      </c>
      <c r="B13" s="184"/>
      <c r="C13" s="175"/>
      <c r="D13" s="59">
        <f>'5'!$H$13</f>
        <v>10957.469040000011</v>
      </c>
      <c r="E13" s="34"/>
      <c r="F13" s="185" t="s">
        <v>9</v>
      </c>
      <c r="G13" s="185"/>
      <c r="H13" s="58">
        <f>D15</f>
        <v>75785.121039999998</v>
      </c>
    </row>
    <row r="14" spans="1:8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174" t="s">
        <v>17</v>
      </c>
      <c r="B15" s="184"/>
      <c r="C15" s="175"/>
      <c r="D15" s="61">
        <f>D13-G46+H46</f>
        <v>75785.121039999998</v>
      </c>
      <c r="E15" s="21"/>
      <c r="F15" s="188"/>
      <c r="G15" s="189"/>
      <c r="H15" s="24"/>
    </row>
    <row r="16" spans="1:8" s="10" customFormat="1" ht="15" customHeight="1" x14ac:dyDescent="0.2">
      <c r="A16" s="174" t="s">
        <v>11</v>
      </c>
      <c r="B16" s="175"/>
      <c r="C16" s="175"/>
      <c r="D16" s="117">
        <f>H58+H59+H60+H61</f>
        <v>93892.6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63"/>
      <c r="E17" s="37"/>
      <c r="F17" s="176" t="s">
        <v>10</v>
      </c>
      <c r="G17" s="177"/>
      <c r="H17" s="60">
        <f>D15+D16+D17</f>
        <v>169677.72104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42" t="s">
        <v>0</v>
      </c>
      <c r="B19" s="141"/>
      <c r="C19" s="14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09" t="s">
        <v>16</v>
      </c>
      <c r="E21" s="210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45211</v>
      </c>
      <c r="B22" s="72" t="s">
        <v>39</v>
      </c>
      <c r="C22" s="73">
        <v>100</v>
      </c>
      <c r="D22" s="248" t="s">
        <v>47</v>
      </c>
      <c r="E22" s="256"/>
      <c r="F22" s="74">
        <v>196.13</v>
      </c>
      <c r="G22" s="118"/>
      <c r="H22" s="74">
        <f>C22*F22</f>
        <v>19613</v>
      </c>
    </row>
    <row r="23" spans="1:10" s="10" customFormat="1" ht="15" customHeight="1" x14ac:dyDescent="0.2">
      <c r="A23" s="119">
        <v>45211</v>
      </c>
      <c r="B23" s="67" t="s">
        <v>21</v>
      </c>
      <c r="C23" s="68"/>
      <c r="D23" s="197" t="s">
        <v>23</v>
      </c>
      <c r="E23" s="197"/>
      <c r="F23" s="70"/>
      <c r="G23" s="120">
        <v>0</v>
      </c>
      <c r="H23" s="70"/>
    </row>
    <row r="24" spans="1:10" s="10" customFormat="1" ht="15" customHeight="1" x14ac:dyDescent="0.2">
      <c r="A24" s="71">
        <v>45211</v>
      </c>
      <c r="B24" s="72" t="s">
        <v>22</v>
      </c>
      <c r="C24" s="73"/>
      <c r="D24" s="198" t="s">
        <v>24</v>
      </c>
      <c r="E24" s="198"/>
      <c r="F24" s="74"/>
      <c r="G24" s="121">
        <v>0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0"/>
      <c r="E25" s="231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45211</v>
      </c>
      <c r="B26" s="72" t="s">
        <v>39</v>
      </c>
      <c r="C26" s="73">
        <v>3000</v>
      </c>
      <c r="D26" s="255" t="s">
        <v>48</v>
      </c>
      <c r="E26" s="255"/>
      <c r="F26" s="74">
        <v>14.8</v>
      </c>
      <c r="G26" s="118"/>
      <c r="H26" s="74">
        <f>C26*F26</f>
        <v>44400</v>
      </c>
    </row>
    <row r="27" spans="1:10" s="10" customFormat="1" ht="15" customHeight="1" x14ac:dyDescent="0.2">
      <c r="A27" s="119">
        <v>45211</v>
      </c>
      <c r="B27" s="67" t="s">
        <v>21</v>
      </c>
      <c r="C27" s="68"/>
      <c r="D27" s="197" t="s">
        <v>23</v>
      </c>
      <c r="E27" s="197"/>
      <c r="F27" s="70"/>
      <c r="G27" s="120">
        <v>0</v>
      </c>
      <c r="H27" s="70"/>
    </row>
    <row r="28" spans="1:10" s="10" customFormat="1" ht="15" customHeight="1" x14ac:dyDescent="0.2">
      <c r="A28" s="71">
        <v>45211</v>
      </c>
      <c r="B28" s="72" t="s">
        <v>22</v>
      </c>
      <c r="C28" s="73"/>
      <c r="D28" s="198" t="s">
        <v>24</v>
      </c>
      <c r="E28" s="198"/>
      <c r="F28" s="74"/>
      <c r="G28" s="121">
        <f>G26*0.018</f>
        <v>0</v>
      </c>
      <c r="H28" s="74"/>
    </row>
    <row r="29" spans="1:10" s="10" customFormat="1" ht="15" customHeight="1" x14ac:dyDescent="0.2">
      <c r="A29" s="119"/>
      <c r="B29" s="67"/>
      <c r="C29" s="68"/>
      <c r="D29" s="230"/>
      <c r="E29" s="231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45212</v>
      </c>
      <c r="B30" s="72" t="s">
        <v>20</v>
      </c>
      <c r="C30" s="73">
        <v>600</v>
      </c>
      <c r="D30" s="232" t="s">
        <v>56</v>
      </c>
      <c r="E30" s="245"/>
      <c r="F30" s="74">
        <v>145.81</v>
      </c>
      <c r="G30" s="121">
        <f>C30*F30</f>
        <v>87486</v>
      </c>
      <c r="H30" s="74" t="s">
        <v>16</v>
      </c>
    </row>
    <row r="31" spans="1:10" s="10" customFormat="1" ht="15" customHeight="1" x14ac:dyDescent="0.2">
      <c r="A31" s="119">
        <v>45212</v>
      </c>
      <c r="B31" s="67" t="s">
        <v>21</v>
      </c>
      <c r="C31" s="68"/>
      <c r="D31" s="197" t="s">
        <v>23</v>
      </c>
      <c r="E31" s="197"/>
      <c r="F31" s="70"/>
      <c r="G31" s="120">
        <f>88+(C30*0.001)</f>
        <v>88.6</v>
      </c>
      <c r="H31" s="70"/>
    </row>
    <row r="32" spans="1:10" s="10" customFormat="1" ht="15" customHeight="1" x14ac:dyDescent="0.2">
      <c r="A32" s="71">
        <v>45212</v>
      </c>
      <c r="B32" s="72" t="s">
        <v>22</v>
      </c>
      <c r="C32" s="73"/>
      <c r="D32" s="198" t="s">
        <v>24</v>
      </c>
      <c r="E32" s="198"/>
      <c r="F32" s="74"/>
      <c r="G32" s="121">
        <f>G30*0.018</f>
        <v>1574.7479999999998</v>
      </c>
      <c r="H32" s="74"/>
    </row>
    <row r="33" spans="1:8" s="10" customFormat="1" ht="15" customHeight="1" x14ac:dyDescent="0.2">
      <c r="A33" s="119"/>
      <c r="B33" s="67" t="s">
        <v>16</v>
      </c>
      <c r="C33" s="68"/>
      <c r="D33" s="230"/>
      <c r="E33" s="231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45212</v>
      </c>
      <c r="B34" s="72" t="s">
        <v>39</v>
      </c>
      <c r="C34" s="73">
        <v>600</v>
      </c>
      <c r="D34" s="195" t="s">
        <v>56</v>
      </c>
      <c r="E34" s="196"/>
      <c r="F34" s="74">
        <v>149.94</v>
      </c>
      <c r="G34" s="121"/>
      <c r="H34" s="74">
        <f>C34*F34</f>
        <v>89964</v>
      </c>
    </row>
    <row r="35" spans="1:8" s="10" customFormat="1" ht="15" customHeight="1" x14ac:dyDescent="0.2">
      <c r="A35" s="119">
        <v>45212</v>
      </c>
      <c r="B35" s="67" t="s">
        <v>16</v>
      </c>
      <c r="C35" s="68"/>
      <c r="D35" s="197" t="s">
        <v>23</v>
      </c>
      <c r="E35" s="197"/>
      <c r="F35" s="70"/>
      <c r="G35" s="120">
        <v>0</v>
      </c>
      <c r="H35" s="70"/>
    </row>
    <row r="36" spans="1:8" s="10" customFormat="1" ht="15" customHeight="1" x14ac:dyDescent="0.2">
      <c r="A36" s="71">
        <v>45212</v>
      </c>
      <c r="B36" s="72" t="s">
        <v>16</v>
      </c>
      <c r="C36" s="73"/>
      <c r="D36" s="198" t="s">
        <v>24</v>
      </c>
      <c r="E36" s="198"/>
      <c r="F36" s="74"/>
      <c r="G36" s="121">
        <v>0</v>
      </c>
      <c r="H36" s="74"/>
    </row>
    <row r="37" spans="1:8" ht="15" customHeight="1" x14ac:dyDescent="0.25">
      <c r="A37" s="119"/>
      <c r="B37" s="67"/>
      <c r="C37" s="68"/>
      <c r="D37" s="230" t="s">
        <v>16</v>
      </c>
      <c r="E37" s="231"/>
      <c r="F37" s="69" t="s">
        <v>16</v>
      </c>
      <c r="G37" s="120"/>
      <c r="H37" s="70" t="s">
        <v>16</v>
      </c>
    </row>
    <row r="38" spans="1:8" ht="15" customHeight="1" x14ac:dyDescent="0.25">
      <c r="A38" s="71"/>
      <c r="B38" s="72"/>
      <c r="C38" s="73"/>
      <c r="D38" s="195"/>
      <c r="E38" s="196"/>
      <c r="F38" s="74"/>
      <c r="G38" s="121"/>
      <c r="H38" s="74"/>
    </row>
    <row r="39" spans="1:8" ht="15" customHeight="1" x14ac:dyDescent="0.25">
      <c r="A39" s="119"/>
      <c r="B39" s="67" t="s">
        <v>16</v>
      </c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 t="s">
        <v>16</v>
      </c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 t="s">
        <v>16</v>
      </c>
      <c r="C41" s="68"/>
      <c r="D41" s="230"/>
      <c r="E41" s="231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32" t="s">
        <v>16</v>
      </c>
      <c r="E42" s="245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197" t="s">
        <v>16</v>
      </c>
      <c r="E43" s="197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98" t="s">
        <v>16</v>
      </c>
      <c r="E44" s="198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41">
        <f>SUM(G21:G45)</f>
        <v>89149.348000000013</v>
      </c>
      <c r="H46" s="41">
        <f>SUM(H21:H45)</f>
        <v>153977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01" t="s">
        <v>55</v>
      </c>
      <c r="H53" s="201"/>
    </row>
    <row r="54" spans="1:8" s="10" customFormat="1" ht="15" customHeight="1" x14ac:dyDescent="0.2">
      <c r="A54" s="202"/>
      <c r="B54" s="202"/>
      <c r="C54" s="202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218" t="s">
        <v>46</v>
      </c>
      <c r="E58" s="222"/>
      <c r="F58" s="79">
        <v>3.6</v>
      </c>
      <c r="G58" s="77"/>
      <c r="H58" s="110">
        <f>IF(C58*F58=0,"",C58*F58)</f>
        <v>14400</v>
      </c>
    </row>
    <row r="59" spans="1:8" s="10" customFormat="1" ht="15" customHeight="1" x14ac:dyDescent="0.2">
      <c r="A59" s="11"/>
      <c r="B59" s="113" t="s">
        <v>43</v>
      </c>
      <c r="C59" s="122">
        <v>60</v>
      </c>
      <c r="D59" s="246" t="s">
        <v>29</v>
      </c>
      <c r="E59" s="246"/>
      <c r="F59" s="123">
        <v>288.20999999999998</v>
      </c>
      <c r="G59" s="124"/>
      <c r="H59" s="125">
        <f t="shared" ref="H59:H61" si="0">IF(C59*F59=0,"",C59*F59)</f>
        <v>17292.599999999999</v>
      </c>
    </row>
    <row r="60" spans="1:8" s="10" customFormat="1" ht="15" customHeight="1" x14ac:dyDescent="0.2">
      <c r="A60" s="11"/>
      <c r="B60" s="113" t="s">
        <v>43</v>
      </c>
      <c r="C60" s="115">
        <v>2000</v>
      </c>
      <c r="D60" s="199" t="s">
        <v>49</v>
      </c>
      <c r="E60" s="200"/>
      <c r="F60" s="114">
        <v>23.5</v>
      </c>
      <c r="G60" s="126"/>
      <c r="H60" s="112">
        <f>C60*F60</f>
        <v>47000</v>
      </c>
    </row>
    <row r="61" spans="1:8" s="10" customFormat="1" ht="15" customHeight="1" x14ac:dyDescent="0.2">
      <c r="A61" s="11"/>
      <c r="B61" s="113" t="s">
        <v>43</v>
      </c>
      <c r="C61" s="127">
        <v>1000</v>
      </c>
      <c r="D61" s="246" t="s">
        <v>57</v>
      </c>
      <c r="E61" s="246"/>
      <c r="F61" s="123">
        <v>15.2</v>
      </c>
      <c r="G61" s="123" t="s">
        <v>16</v>
      </c>
      <c r="H61" s="125">
        <f t="shared" si="0"/>
        <v>15200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99" t="s">
        <v>16</v>
      </c>
      <c r="E62" s="200"/>
      <c r="F62" s="79" t="s">
        <v>16</v>
      </c>
      <c r="G62" s="77"/>
      <c r="H62" s="110" t="s">
        <v>16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11" t="str">
        <f t="shared" ref="H63:H69" si="1">IF(C63*F63=0,"",C63*F63)</f>
        <v/>
      </c>
    </row>
    <row r="64" spans="1:8" s="10" customFormat="1" ht="15" customHeight="1" x14ac:dyDescent="0.2">
      <c r="B64" s="113"/>
      <c r="C64" s="115"/>
      <c r="D64" s="234"/>
      <c r="E64" s="234"/>
      <c r="F64" s="114"/>
      <c r="G64" s="114" t="s">
        <v>16</v>
      </c>
      <c r="H64" s="110" t="str">
        <f t="shared" si="1"/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11" t="str">
        <f t="shared" si="1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10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11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10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11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4" t="s">
        <v>27</v>
      </c>
      <c r="E70" s="244"/>
      <c r="F70" s="244"/>
      <c r="G70" s="44"/>
      <c r="H70" s="23">
        <f>SUM(H58:H69)</f>
        <v>93892.6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ignoredErrors>
    <ignoredError sqref="H60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4C3A-9D9A-4502-A13A-8FE78ADAE97A}">
  <dimension ref="A1:J108"/>
  <sheetViews>
    <sheetView showGridLines="0" showWhiteSpace="0" view="pageLayout" topLeftCell="A2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6" t="s">
        <v>66</v>
      </c>
      <c r="B3" s="267"/>
      <c r="C3" s="267"/>
      <c r="D3" s="267"/>
      <c r="E3" s="267"/>
      <c r="F3" s="267"/>
      <c r="G3" s="267"/>
      <c r="H3" s="267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82" t="s">
        <v>53</v>
      </c>
      <c r="B11" s="183"/>
      <c r="C11" s="183"/>
      <c r="D11" s="50"/>
      <c r="E11" s="183" t="s">
        <v>18</v>
      </c>
      <c r="F11" s="183"/>
      <c r="G11" s="51" t="s">
        <v>25</v>
      </c>
      <c r="H11" s="49">
        <v>45210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2" t="s">
        <v>8</v>
      </c>
      <c r="B13" s="190"/>
      <c r="C13" s="263"/>
      <c r="D13" s="59">
        <f>'4'!$H$13</f>
        <v>-948.19695999998657</v>
      </c>
      <c r="E13" s="34"/>
      <c r="F13" s="188" t="s">
        <v>9</v>
      </c>
      <c r="G13" s="188"/>
      <c r="H13" s="58">
        <f>D15</f>
        <v>10957.469040000011</v>
      </c>
    </row>
    <row r="14" spans="1:8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2" t="s">
        <v>17</v>
      </c>
      <c r="B15" s="190"/>
      <c r="C15" s="263"/>
      <c r="D15" s="61">
        <f>D13-G46+H46</f>
        <v>10957.469040000011</v>
      </c>
      <c r="E15" s="21"/>
      <c r="F15" s="188"/>
      <c r="G15" s="189"/>
      <c r="H15" s="24"/>
    </row>
    <row r="16" spans="1:8" s="10" customFormat="1" ht="15" customHeight="1" x14ac:dyDescent="0.2">
      <c r="A16" s="262" t="s">
        <v>11</v>
      </c>
      <c r="B16" s="263"/>
      <c r="C16" s="263"/>
      <c r="D16" s="117">
        <f>H58+H59+H60+H61+H62+H63+H64</f>
        <v>144455.79999999999</v>
      </c>
      <c r="E16" s="190"/>
      <c r="F16" s="190"/>
      <c r="G16" s="190"/>
      <c r="H16" s="24"/>
    </row>
    <row r="17" spans="1:10" s="10" customFormat="1" ht="15" customHeight="1" x14ac:dyDescent="0.2">
      <c r="A17" s="262" t="s">
        <v>12</v>
      </c>
      <c r="B17" s="263"/>
      <c r="C17" s="263"/>
      <c r="D17" s="63"/>
      <c r="E17" s="37"/>
      <c r="F17" s="264" t="s">
        <v>10</v>
      </c>
      <c r="G17" s="265"/>
      <c r="H17" s="60">
        <f>D15+D16+D17</f>
        <v>155413.26903999998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09" t="s">
        <v>16</v>
      </c>
      <c r="E21" s="210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45210</v>
      </c>
      <c r="B22" s="72" t="s">
        <v>20</v>
      </c>
      <c r="C22" s="73">
        <v>100</v>
      </c>
      <c r="D22" s="248" t="s">
        <v>47</v>
      </c>
      <c r="E22" s="256"/>
      <c r="F22" s="74">
        <v>196.13</v>
      </c>
      <c r="G22" s="118">
        <f>C22*F22</f>
        <v>19613</v>
      </c>
      <c r="H22" s="74"/>
    </row>
    <row r="23" spans="1:10" s="10" customFormat="1" ht="15" customHeight="1" x14ac:dyDescent="0.2">
      <c r="A23" s="119">
        <v>45210</v>
      </c>
      <c r="B23" s="67" t="s">
        <v>21</v>
      </c>
      <c r="C23" s="68"/>
      <c r="D23" s="197" t="s">
        <v>23</v>
      </c>
      <c r="E23" s="197"/>
      <c r="F23" s="70"/>
      <c r="G23" s="120">
        <f>88+(C22*0.001)</f>
        <v>88.1</v>
      </c>
      <c r="H23" s="70"/>
    </row>
    <row r="24" spans="1:10" s="10" customFormat="1" ht="15" customHeight="1" x14ac:dyDescent="0.2">
      <c r="A24" s="71">
        <v>45210</v>
      </c>
      <c r="B24" s="72" t="s">
        <v>22</v>
      </c>
      <c r="C24" s="73"/>
      <c r="D24" s="198" t="s">
        <v>24</v>
      </c>
      <c r="E24" s="198"/>
      <c r="F24" s="74"/>
      <c r="G24" s="121">
        <f>G22*0.018</f>
        <v>353.03399999999999</v>
      </c>
      <c r="H24" s="74"/>
    </row>
    <row r="25" spans="1:10" s="10" customFormat="1" ht="15" customHeight="1" x14ac:dyDescent="0.2">
      <c r="A25" s="119">
        <v>45210</v>
      </c>
      <c r="B25" s="67" t="s">
        <v>16</v>
      </c>
      <c r="C25" s="68"/>
      <c r="D25" s="230"/>
      <c r="E25" s="231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45210</v>
      </c>
      <c r="B26" s="72" t="s">
        <v>20</v>
      </c>
      <c r="C26" s="73">
        <v>3000</v>
      </c>
      <c r="D26" s="255" t="s">
        <v>48</v>
      </c>
      <c r="E26" s="255"/>
      <c r="F26" s="74">
        <v>13.4</v>
      </c>
      <c r="G26" s="121">
        <f>(C26*F26)</f>
        <v>40200</v>
      </c>
      <c r="H26" s="74"/>
    </row>
    <row r="27" spans="1:10" s="10" customFormat="1" ht="15" customHeight="1" x14ac:dyDescent="0.2">
      <c r="A27" s="119">
        <v>45210</v>
      </c>
      <c r="B27" s="67" t="s">
        <v>21</v>
      </c>
      <c r="C27" s="68"/>
      <c r="D27" s="197" t="s">
        <v>23</v>
      </c>
      <c r="E27" s="197"/>
      <c r="F27" s="70"/>
      <c r="G27" s="120">
        <f>88+(C26*0.001)</f>
        <v>91</v>
      </c>
      <c r="H27" s="70"/>
    </row>
    <row r="28" spans="1:10" s="10" customFormat="1" ht="15" customHeight="1" x14ac:dyDescent="0.2">
      <c r="A28" s="71">
        <v>45210</v>
      </c>
      <c r="B28" s="72" t="s">
        <v>22</v>
      </c>
      <c r="C28" s="73"/>
      <c r="D28" s="198" t="s">
        <v>24</v>
      </c>
      <c r="E28" s="198"/>
      <c r="F28" s="74"/>
      <c r="G28" s="121">
        <f>G26*0.018</f>
        <v>723.59999999999991</v>
      </c>
      <c r="H28" s="74"/>
    </row>
    <row r="29" spans="1:10" s="10" customFormat="1" ht="15" customHeight="1" x14ac:dyDescent="0.2">
      <c r="A29" s="119">
        <v>45210</v>
      </c>
      <c r="B29" s="67"/>
      <c r="C29" s="68"/>
      <c r="D29" s="230"/>
      <c r="E29" s="231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45210</v>
      </c>
      <c r="B30" s="72" t="s">
        <v>20</v>
      </c>
      <c r="C30" s="73">
        <v>2000</v>
      </c>
      <c r="D30" s="232" t="s">
        <v>49</v>
      </c>
      <c r="E30" s="245"/>
      <c r="F30" s="74">
        <v>12.5</v>
      </c>
      <c r="G30" s="121">
        <f>C30*F30</f>
        <v>25000</v>
      </c>
      <c r="H30" s="74" t="s">
        <v>16</v>
      </c>
    </row>
    <row r="31" spans="1:10" s="10" customFormat="1" ht="15" customHeight="1" x14ac:dyDescent="0.2">
      <c r="A31" s="119">
        <v>45210</v>
      </c>
      <c r="B31" s="67" t="s">
        <v>21</v>
      </c>
      <c r="C31" s="68"/>
      <c r="D31" s="197" t="s">
        <v>23</v>
      </c>
      <c r="E31" s="197"/>
      <c r="F31" s="70"/>
      <c r="G31" s="120">
        <f>88+(C30*0.001)</f>
        <v>90</v>
      </c>
      <c r="H31" s="70"/>
    </row>
    <row r="32" spans="1:10" s="10" customFormat="1" ht="15" customHeight="1" x14ac:dyDescent="0.2">
      <c r="A32" s="71">
        <v>45210</v>
      </c>
      <c r="B32" s="72" t="s">
        <v>22</v>
      </c>
      <c r="C32" s="73"/>
      <c r="D32" s="198" t="s">
        <v>24</v>
      </c>
      <c r="E32" s="198"/>
      <c r="F32" s="74"/>
      <c r="G32" s="121">
        <f>G30*0.018</f>
        <v>449.99999999999994</v>
      </c>
      <c r="H32" s="74"/>
    </row>
    <row r="33" spans="1:8" s="10" customFormat="1" ht="15" customHeight="1" x14ac:dyDescent="0.2">
      <c r="A33" s="119">
        <v>45210</v>
      </c>
      <c r="B33" s="67" t="s">
        <v>16</v>
      </c>
      <c r="C33" s="68"/>
      <c r="D33" s="230"/>
      <c r="E33" s="231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45210</v>
      </c>
      <c r="B34" s="72" t="s">
        <v>20</v>
      </c>
      <c r="C34" s="73">
        <v>1000</v>
      </c>
      <c r="D34" s="260" t="s">
        <v>50</v>
      </c>
      <c r="E34" s="260"/>
      <c r="F34" s="74">
        <v>13.7</v>
      </c>
      <c r="G34" s="118">
        <f>C34*F34</f>
        <v>13700</v>
      </c>
      <c r="H34" s="74"/>
    </row>
    <row r="35" spans="1:8" s="10" customFormat="1" ht="15" customHeight="1" x14ac:dyDescent="0.2">
      <c r="A35" s="119">
        <v>45210</v>
      </c>
      <c r="B35" s="67" t="s">
        <v>21</v>
      </c>
      <c r="C35" s="68"/>
      <c r="D35" s="197" t="s">
        <v>23</v>
      </c>
      <c r="E35" s="197"/>
      <c r="F35" s="70"/>
      <c r="G35" s="120">
        <f>88+(C34*0.001)</f>
        <v>89</v>
      </c>
      <c r="H35" s="70"/>
    </row>
    <row r="36" spans="1:8" s="10" customFormat="1" ht="15" customHeight="1" x14ac:dyDescent="0.2">
      <c r="A36" s="71">
        <v>45210</v>
      </c>
      <c r="B36" s="72" t="s">
        <v>22</v>
      </c>
      <c r="C36" s="73"/>
      <c r="D36" s="198" t="s">
        <v>24</v>
      </c>
      <c r="E36" s="198"/>
      <c r="F36" s="74"/>
      <c r="G36" s="121">
        <f>G34*0.018</f>
        <v>246.6</v>
      </c>
      <c r="H36" s="74"/>
    </row>
    <row r="37" spans="1:8" ht="15" customHeight="1" x14ac:dyDescent="0.25">
      <c r="A37" s="119">
        <v>45210</v>
      </c>
      <c r="B37" s="67"/>
      <c r="C37" s="68"/>
      <c r="D37" s="230" t="s">
        <v>16</v>
      </c>
      <c r="E37" s="231"/>
      <c r="F37" s="69" t="s">
        <v>16</v>
      </c>
      <c r="G37" s="120"/>
      <c r="H37" s="70" t="s">
        <v>16</v>
      </c>
    </row>
    <row r="38" spans="1:8" ht="15" customHeight="1" x14ac:dyDescent="0.25">
      <c r="A38" s="71">
        <v>45210</v>
      </c>
      <c r="B38" s="72" t="s">
        <v>39</v>
      </c>
      <c r="C38" s="73">
        <v>2500</v>
      </c>
      <c r="D38" s="255" t="s">
        <v>42</v>
      </c>
      <c r="E38" s="255"/>
      <c r="F38" s="74">
        <v>17.75</v>
      </c>
      <c r="G38" s="121"/>
      <c r="H38" s="74">
        <f>C38*F38</f>
        <v>44375</v>
      </c>
    </row>
    <row r="39" spans="1:8" ht="15" customHeight="1" x14ac:dyDescent="0.25">
      <c r="A39" s="119">
        <v>45210</v>
      </c>
      <c r="B39" s="67" t="s">
        <v>21</v>
      </c>
      <c r="C39" s="68"/>
      <c r="D39" s="197" t="s">
        <v>23</v>
      </c>
      <c r="E39" s="197"/>
      <c r="F39" s="70"/>
      <c r="G39" s="120">
        <v>0</v>
      </c>
      <c r="H39" s="70"/>
    </row>
    <row r="40" spans="1:8" ht="15" customHeight="1" x14ac:dyDescent="0.25">
      <c r="A40" s="71">
        <v>45210</v>
      </c>
      <c r="B40" s="72" t="s">
        <v>22</v>
      </c>
      <c r="C40" s="73"/>
      <c r="D40" s="198" t="s">
        <v>24</v>
      </c>
      <c r="E40" s="198"/>
      <c r="F40" s="74"/>
      <c r="G40" s="121">
        <v>0</v>
      </c>
      <c r="H40" s="74"/>
    </row>
    <row r="41" spans="1:8" ht="15" customHeight="1" x14ac:dyDescent="0.25">
      <c r="A41" s="119">
        <v>45210</v>
      </c>
      <c r="B41" s="67" t="s">
        <v>16</v>
      </c>
      <c r="C41" s="68"/>
      <c r="D41" s="230"/>
      <c r="E41" s="231"/>
      <c r="F41" s="69" t="s">
        <v>16</v>
      </c>
      <c r="G41" s="120"/>
      <c r="H41" s="70" t="s">
        <v>16</v>
      </c>
    </row>
    <row r="42" spans="1:8" ht="15" customHeight="1" x14ac:dyDescent="0.25">
      <c r="A42" s="71">
        <v>45210</v>
      </c>
      <c r="B42" s="72" t="s">
        <v>39</v>
      </c>
      <c r="C42" s="73">
        <v>2500</v>
      </c>
      <c r="D42" s="232" t="s">
        <v>44</v>
      </c>
      <c r="E42" s="245"/>
      <c r="F42" s="74">
        <v>27.27</v>
      </c>
      <c r="G42" s="121"/>
      <c r="H42" s="74">
        <f>C42*F42</f>
        <v>68175</v>
      </c>
    </row>
    <row r="43" spans="1:8" ht="15" customHeight="1" x14ac:dyDescent="0.25">
      <c r="A43" s="119">
        <v>45210</v>
      </c>
      <c r="B43" s="67" t="s">
        <v>21</v>
      </c>
      <c r="C43" s="68"/>
      <c r="D43" s="197" t="s">
        <v>23</v>
      </c>
      <c r="E43" s="197"/>
      <c r="F43" s="70"/>
      <c r="G43" s="120">
        <v>0</v>
      </c>
      <c r="H43" s="70"/>
    </row>
    <row r="44" spans="1:8" ht="15" customHeight="1" x14ac:dyDescent="0.25">
      <c r="A44" s="71">
        <v>45210</v>
      </c>
      <c r="B44" s="72" t="s">
        <v>22</v>
      </c>
      <c r="C44" s="73"/>
      <c r="D44" s="198" t="s">
        <v>24</v>
      </c>
      <c r="E44" s="198"/>
      <c r="F44" s="74"/>
      <c r="G44" s="121">
        <v>0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100644.334</v>
      </c>
      <c r="H46" s="41">
        <f>SUM(H21:H45)</f>
        <v>112550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57" t="s">
        <v>52</v>
      </c>
      <c r="H53" s="257"/>
    </row>
    <row r="54" spans="1:8" s="10" customFormat="1" ht="15" customHeight="1" x14ac:dyDescent="0.2">
      <c r="A54" s="202"/>
      <c r="B54" s="202"/>
      <c r="C54" s="202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218" t="s">
        <v>46</v>
      </c>
      <c r="E58" s="222"/>
      <c r="F58" s="79">
        <v>5.5</v>
      </c>
      <c r="G58" s="77"/>
      <c r="H58" s="110">
        <f>IF(C58*F58=0,"",C58*F58)</f>
        <v>22000</v>
      </c>
    </row>
    <row r="59" spans="1:8" s="10" customFormat="1" ht="15" customHeight="1" x14ac:dyDescent="0.2">
      <c r="A59" s="11"/>
      <c r="B59" s="113" t="s">
        <v>43</v>
      </c>
      <c r="C59" s="73">
        <v>100</v>
      </c>
      <c r="D59" s="248" t="s">
        <v>47</v>
      </c>
      <c r="E59" s="256"/>
      <c r="F59" s="74">
        <v>196.06</v>
      </c>
      <c r="G59" s="78" t="s">
        <v>16</v>
      </c>
      <c r="H59" s="111">
        <f>C59*F59</f>
        <v>19606</v>
      </c>
    </row>
    <row r="60" spans="1:8" s="10" customFormat="1" ht="15" customHeight="1" x14ac:dyDescent="0.2">
      <c r="A60" s="11"/>
      <c r="B60" s="113" t="s">
        <v>43</v>
      </c>
      <c r="C60" s="68">
        <v>3000</v>
      </c>
      <c r="D60" s="259" t="s">
        <v>48</v>
      </c>
      <c r="E60" s="259"/>
      <c r="F60" s="79">
        <v>15.6</v>
      </c>
      <c r="G60" s="77"/>
      <c r="H60" s="112">
        <f t="shared" ref="H60:H69" si="0">IF(C60*F60=0,"",C60*F60)</f>
        <v>46800</v>
      </c>
    </row>
    <row r="61" spans="1:8" s="10" customFormat="1" ht="15" customHeight="1" x14ac:dyDescent="0.2">
      <c r="A61" s="11"/>
      <c r="B61" s="113"/>
      <c r="C61" s="73"/>
      <c r="D61" s="260"/>
      <c r="E61" s="260"/>
      <c r="F61" s="74"/>
      <c r="G61" s="78" t="s">
        <v>16</v>
      </c>
      <c r="H61" s="111"/>
    </row>
    <row r="62" spans="1:8" s="10" customFormat="1" ht="15" customHeight="1" x14ac:dyDescent="0.2">
      <c r="A62" s="11"/>
      <c r="B62" s="113" t="s">
        <v>43</v>
      </c>
      <c r="C62" s="68">
        <v>60</v>
      </c>
      <c r="D62" s="261" t="s">
        <v>29</v>
      </c>
      <c r="E62" s="261"/>
      <c r="F62" s="79">
        <v>270.83</v>
      </c>
      <c r="G62" s="77"/>
      <c r="H62" s="110">
        <f t="shared" si="0"/>
        <v>16249.8</v>
      </c>
    </row>
    <row r="63" spans="1:8" s="10" customFormat="1" ht="15" customHeight="1" x14ac:dyDescent="0.2">
      <c r="A63" s="11"/>
      <c r="B63" s="113" t="s">
        <v>43</v>
      </c>
      <c r="C63" s="73">
        <v>2000</v>
      </c>
      <c r="D63" s="232" t="s">
        <v>49</v>
      </c>
      <c r="E63" s="245"/>
      <c r="F63" s="74">
        <v>13.7</v>
      </c>
      <c r="G63" s="78" t="s">
        <v>16</v>
      </c>
      <c r="H63" s="111">
        <f t="shared" si="0"/>
        <v>27400</v>
      </c>
    </row>
    <row r="64" spans="1:8" s="10" customFormat="1" ht="15" customHeight="1" x14ac:dyDescent="0.2">
      <c r="B64" s="113" t="s">
        <v>43</v>
      </c>
      <c r="C64" s="115">
        <v>1000</v>
      </c>
      <c r="D64" s="234" t="s">
        <v>51</v>
      </c>
      <c r="E64" s="234"/>
      <c r="F64" s="114">
        <v>12.4</v>
      </c>
      <c r="G64" s="114" t="s">
        <v>16</v>
      </c>
      <c r="H64" s="110">
        <f t="shared" si="0"/>
        <v>12400</v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8" t="s">
        <v>27</v>
      </c>
      <c r="E70" s="258"/>
      <c r="F70" s="258"/>
      <c r="G70" s="44"/>
      <c r="H70" s="23">
        <f>SUM(H58:H69)</f>
        <v>144455.79999999999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ignoredErrors>
    <ignoredError sqref="H5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2C9D-74F1-4DC8-B791-A840E684F931}">
  <dimension ref="A1:J108"/>
  <sheetViews>
    <sheetView showGridLines="0" view="pageLayout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142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138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45723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'30'!$H$13</f>
        <v>4771.0329399999391</v>
      </c>
      <c r="E13" s="34"/>
      <c r="F13" s="185" t="s">
        <v>9</v>
      </c>
      <c r="G13" s="185"/>
      <c r="H13" s="163">
        <f>D15</f>
        <v>3787.7029399999592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3787.7029399999592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SUM(H58:H69)</f>
        <v>824602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828389.70293999999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71">
        <v>45699</v>
      </c>
      <c r="B22" s="152" t="s">
        <v>39</v>
      </c>
      <c r="C22" s="127">
        <v>200</v>
      </c>
      <c r="D22" s="203" t="s">
        <v>120</v>
      </c>
      <c r="E22" s="222"/>
      <c r="F22" s="123">
        <v>30.34</v>
      </c>
      <c r="G22" s="157" t="s">
        <v>16</v>
      </c>
      <c r="H22" s="158">
        <f>C22*F22</f>
        <v>6068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v>0</v>
      </c>
      <c r="H23" s="167"/>
    </row>
    <row r="24" spans="1:10" s="10" customFormat="1" ht="15" customHeight="1" x14ac:dyDescent="0.2">
      <c r="A24" s="156"/>
      <c r="B24" s="72" t="s">
        <v>22</v>
      </c>
      <c r="C24" s="73"/>
      <c r="D24" s="198" t="s">
        <v>24</v>
      </c>
      <c r="E24" s="198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167"/>
    </row>
    <row r="26" spans="1:10" s="10" customFormat="1" ht="15" customHeight="1" x14ac:dyDescent="0.2">
      <c r="A26" s="71">
        <v>45699</v>
      </c>
      <c r="B26" s="152" t="s">
        <v>39</v>
      </c>
      <c r="C26" s="127">
        <v>300</v>
      </c>
      <c r="D26" s="203" t="s">
        <v>140</v>
      </c>
      <c r="E26" s="204"/>
      <c r="F26" s="123">
        <v>345</v>
      </c>
      <c r="G26" s="157" t="s">
        <v>16</v>
      </c>
      <c r="H26" s="158">
        <f>C26*F26</f>
        <v>103500</v>
      </c>
    </row>
    <row r="27" spans="1:10" s="10" customFormat="1" ht="15" customHeight="1" x14ac:dyDescent="0.2">
      <c r="A27" s="119"/>
      <c r="B27" s="67" t="s">
        <v>21</v>
      </c>
      <c r="C27" s="68"/>
      <c r="D27" s="205" t="s">
        <v>23</v>
      </c>
      <c r="E27" s="206"/>
      <c r="F27" s="70"/>
      <c r="G27" s="120">
        <v>0</v>
      </c>
      <c r="H27" s="167"/>
    </row>
    <row r="28" spans="1:10" s="10" customFormat="1" ht="15" customHeight="1" x14ac:dyDescent="0.2">
      <c r="A28" s="156"/>
      <c r="B28" s="72" t="s">
        <v>22</v>
      </c>
      <c r="C28" s="73"/>
      <c r="D28" s="207" t="s">
        <v>24</v>
      </c>
      <c r="E28" s="208"/>
      <c r="F28" s="74"/>
      <c r="G28" s="121">
        <v>0</v>
      </c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>
        <v>45698</v>
      </c>
      <c r="B30" s="152" t="s">
        <v>20</v>
      </c>
      <c r="C30" s="127">
        <v>150</v>
      </c>
      <c r="D30" s="195" t="s">
        <v>29</v>
      </c>
      <c r="E30" s="196"/>
      <c r="F30" s="123">
        <v>723.4</v>
      </c>
      <c r="G30" s="157">
        <f>C30*F30</f>
        <v>108510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197" t="s">
        <v>23</v>
      </c>
      <c r="E31" s="197"/>
      <c r="F31" s="70"/>
      <c r="G31" s="120">
        <f>88+(C30*0.001)</f>
        <v>88.15</v>
      </c>
      <c r="H31" s="167"/>
    </row>
    <row r="32" spans="1:10" s="10" customFormat="1" ht="15" customHeight="1" x14ac:dyDescent="0.2">
      <c r="A32" s="156"/>
      <c r="B32" s="72" t="s">
        <v>22</v>
      </c>
      <c r="C32" s="73"/>
      <c r="D32" s="198" t="s">
        <v>24</v>
      </c>
      <c r="E32" s="198"/>
      <c r="F32" s="74"/>
      <c r="G32" s="121">
        <f>G30*0.018</f>
        <v>1953.1799999999998</v>
      </c>
      <c r="H32" s="123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217"/>
      <c r="E34" s="217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203"/>
      <c r="E36" s="204"/>
      <c r="F36" s="123"/>
      <c r="G36" s="157"/>
      <c r="H36" s="74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203"/>
      <c r="E40" s="204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110551.32999999999</v>
      </c>
      <c r="H46" s="41">
        <f>SUM(H21:H45)</f>
        <v>109568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141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/>
      <c r="D58" s="199"/>
      <c r="E58" s="21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195" t="s">
        <v>29</v>
      </c>
      <c r="E59" s="216"/>
      <c r="F59" s="123">
        <v>1115</v>
      </c>
      <c r="G59" s="160" t="s">
        <v>16</v>
      </c>
      <c r="H59" s="135">
        <f t="shared" ref="H59:H62" si="0">C59*F59</f>
        <v>669000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99" t="s">
        <v>34</v>
      </c>
      <c r="E60" s="200"/>
      <c r="F60" s="79">
        <v>474.43</v>
      </c>
      <c r="G60" s="77"/>
      <c r="H60" s="134">
        <f t="shared" si="0"/>
        <v>118607.5</v>
      </c>
      <c r="J60" s="151"/>
    </row>
    <row r="61" spans="1:10" s="10" customFormat="1" ht="15" customHeight="1" x14ac:dyDescent="0.2">
      <c r="A61" s="11"/>
      <c r="B61" s="148" t="s">
        <v>67</v>
      </c>
      <c r="C61" s="73">
        <v>230</v>
      </c>
      <c r="D61" s="195" t="s">
        <v>146</v>
      </c>
      <c r="E61" s="216"/>
      <c r="F61" s="74">
        <v>28.3</v>
      </c>
      <c r="G61" s="78" t="s">
        <v>16</v>
      </c>
      <c r="H61" s="137">
        <f t="shared" si="0"/>
        <v>6509</v>
      </c>
    </row>
    <row r="62" spans="1:10" s="10" customFormat="1" ht="15" customHeight="1" x14ac:dyDescent="0.2">
      <c r="A62" s="11"/>
      <c r="B62" s="148" t="s">
        <v>67</v>
      </c>
      <c r="C62" s="68">
        <v>100</v>
      </c>
      <c r="D62" s="199" t="s">
        <v>99</v>
      </c>
      <c r="E62" s="200"/>
      <c r="F62" s="79">
        <v>103.68</v>
      </c>
      <c r="G62" s="77"/>
      <c r="H62" s="134">
        <f t="shared" si="0"/>
        <v>10368</v>
      </c>
    </row>
    <row r="63" spans="1:10" s="10" customFormat="1" ht="15" customHeight="1" x14ac:dyDescent="0.2">
      <c r="A63" s="11"/>
      <c r="B63" s="113"/>
      <c r="C63" s="127"/>
      <c r="D63" s="203"/>
      <c r="E63" s="204"/>
      <c r="F63" s="74"/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/>
      <c r="C65" s="127"/>
      <c r="D65" s="203"/>
      <c r="E65" s="204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0"/>
      <c r="E66" s="221"/>
      <c r="F66" s="70"/>
      <c r="G66" s="77"/>
      <c r="H66" s="134"/>
    </row>
    <row r="67" spans="1:8" s="10" customFormat="1" ht="15" customHeight="1" x14ac:dyDescent="0.2">
      <c r="A67" s="11"/>
      <c r="B67" s="113" t="s">
        <v>16</v>
      </c>
      <c r="C67" s="127">
        <v>250</v>
      </c>
      <c r="D67" s="203" t="s">
        <v>124</v>
      </c>
      <c r="E67" s="204"/>
      <c r="F67" s="74">
        <v>80.47</v>
      </c>
      <c r="G67" s="78" t="s">
        <v>16</v>
      </c>
      <c r="H67" s="137">
        <f t="shared" ref="H67:H69" si="1">IF(C67*F67=0,"",C67*F67)</f>
        <v>20117.5</v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824602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0E0C-685A-46DB-A426-0B4ED8EB6767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6" t="s">
        <v>66</v>
      </c>
      <c r="B3" s="267"/>
      <c r="C3" s="267"/>
      <c r="D3" s="267"/>
      <c r="E3" s="267"/>
      <c r="F3" s="267"/>
      <c r="G3" s="267"/>
      <c r="H3" s="267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82" t="s">
        <v>41</v>
      </c>
      <c r="B11" s="183"/>
      <c r="C11" s="183"/>
      <c r="D11" s="50"/>
      <c r="E11" s="183" t="s">
        <v>18</v>
      </c>
      <c r="F11" s="183"/>
      <c r="G11" s="51" t="s">
        <v>25</v>
      </c>
      <c r="H11" s="49">
        <v>45209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2" t="s">
        <v>8</v>
      </c>
      <c r="B13" s="190"/>
      <c r="C13" s="263"/>
      <c r="D13" s="59">
        <f>'3'!$H$13</f>
        <v>41883.603040000002</v>
      </c>
      <c r="E13" s="34"/>
      <c r="F13" s="188" t="s">
        <v>9</v>
      </c>
      <c r="G13" s="188"/>
      <c r="H13" s="58">
        <f>D15</f>
        <v>-948.19695999998657</v>
      </c>
    </row>
    <row r="14" spans="1:8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2" t="s">
        <v>17</v>
      </c>
      <c r="B15" s="190"/>
      <c r="C15" s="263"/>
      <c r="D15" s="61">
        <f>D13-G46+H46</f>
        <v>-948.19695999998657</v>
      </c>
      <c r="E15" s="21"/>
      <c r="F15" s="188"/>
      <c r="G15" s="189"/>
      <c r="H15" s="24"/>
    </row>
    <row r="16" spans="1:8" s="10" customFormat="1" ht="15" customHeight="1" x14ac:dyDescent="0.2">
      <c r="A16" s="262" t="s">
        <v>11</v>
      </c>
      <c r="B16" s="263"/>
      <c r="C16" s="263"/>
      <c r="D16" s="117">
        <f>H58+H59+H60+H61+H62</f>
        <v>176735.59999999998</v>
      </c>
      <c r="E16" s="190"/>
      <c r="F16" s="190"/>
      <c r="G16" s="190"/>
      <c r="H16" s="24"/>
    </row>
    <row r="17" spans="1:10" s="10" customFormat="1" ht="15" customHeight="1" x14ac:dyDescent="0.2">
      <c r="A17" s="262" t="s">
        <v>12</v>
      </c>
      <c r="B17" s="263"/>
      <c r="C17" s="263"/>
      <c r="D17" s="63"/>
      <c r="E17" s="37"/>
      <c r="F17" s="264" t="s">
        <v>10</v>
      </c>
      <c r="G17" s="265"/>
      <c r="H17" s="60">
        <f>D15+D16+D17</f>
        <v>175787.40304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09" t="s">
        <v>16</v>
      </c>
      <c r="E21" s="210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45202</v>
      </c>
      <c r="B22" s="72" t="s">
        <v>39</v>
      </c>
      <c r="C22" s="73">
        <v>20000</v>
      </c>
      <c r="D22" s="248" t="s">
        <v>30</v>
      </c>
      <c r="E22" s="256"/>
      <c r="F22" s="74">
        <v>1.04</v>
      </c>
      <c r="G22" s="116"/>
      <c r="H22" s="74">
        <f>C22*F22</f>
        <v>20800</v>
      </c>
    </row>
    <row r="23" spans="1:10" s="10" customFormat="1" ht="15" customHeight="1" x14ac:dyDescent="0.2">
      <c r="A23" s="80">
        <v>45202</v>
      </c>
      <c r="B23" s="67" t="s">
        <v>21</v>
      </c>
      <c r="C23" s="68"/>
      <c r="D23" s="197" t="s">
        <v>23</v>
      </c>
      <c r="E23" s="197"/>
      <c r="F23" s="70"/>
      <c r="G23" s="70">
        <v>0</v>
      </c>
      <c r="H23" s="70"/>
    </row>
    <row r="24" spans="1:10" s="10" customFormat="1" ht="15" customHeight="1" x14ac:dyDescent="0.2">
      <c r="A24" s="71">
        <v>45202</v>
      </c>
      <c r="B24" s="72" t="s">
        <v>22</v>
      </c>
      <c r="C24" s="73"/>
      <c r="D24" s="198" t="s">
        <v>24</v>
      </c>
      <c r="E24" s="198"/>
      <c r="F24" s="74"/>
      <c r="G24" s="74">
        <v>0</v>
      </c>
      <c r="H24" s="74"/>
    </row>
    <row r="25" spans="1:10" s="10" customFormat="1" ht="15" customHeight="1" x14ac:dyDescent="0.2">
      <c r="A25" s="66"/>
      <c r="B25" s="67" t="s">
        <v>16</v>
      </c>
      <c r="C25" s="68"/>
      <c r="D25" s="230"/>
      <c r="E25" s="231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45202</v>
      </c>
      <c r="B26" s="72" t="s">
        <v>20</v>
      </c>
      <c r="C26" s="73">
        <v>2500</v>
      </c>
      <c r="D26" s="255" t="s">
        <v>42</v>
      </c>
      <c r="E26" s="255"/>
      <c r="F26" s="74">
        <v>14.9</v>
      </c>
      <c r="G26" s="74">
        <f>(C26*F26)</f>
        <v>37250</v>
      </c>
      <c r="H26" s="74"/>
    </row>
    <row r="27" spans="1:10" s="10" customFormat="1" ht="15" customHeight="1" x14ac:dyDescent="0.2">
      <c r="A27" s="80">
        <v>45202</v>
      </c>
      <c r="B27" s="67" t="s">
        <v>21</v>
      </c>
      <c r="C27" s="68"/>
      <c r="D27" s="197" t="s">
        <v>23</v>
      </c>
      <c r="E27" s="197"/>
      <c r="F27" s="70"/>
      <c r="G27" s="70">
        <f>88+(C26*0.001)</f>
        <v>90.5</v>
      </c>
      <c r="H27" s="70"/>
    </row>
    <row r="28" spans="1:10" s="10" customFormat="1" ht="15" customHeight="1" x14ac:dyDescent="0.2">
      <c r="A28" s="71">
        <v>45202</v>
      </c>
      <c r="B28" s="72" t="s">
        <v>22</v>
      </c>
      <c r="C28" s="73"/>
      <c r="D28" s="198" t="s">
        <v>24</v>
      </c>
      <c r="E28" s="198"/>
      <c r="F28" s="74"/>
      <c r="G28" s="74">
        <f>G26*0.018</f>
        <v>670.5</v>
      </c>
      <c r="H28" s="74"/>
    </row>
    <row r="29" spans="1:10" s="10" customFormat="1" ht="15" customHeight="1" x14ac:dyDescent="0.2">
      <c r="A29" s="66"/>
      <c r="B29" s="67"/>
      <c r="C29" s="68"/>
      <c r="D29" s="230"/>
      <c r="E29" s="231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>
        <v>45205</v>
      </c>
      <c r="B30" s="72" t="s">
        <v>20</v>
      </c>
      <c r="C30" s="73">
        <v>2500</v>
      </c>
      <c r="D30" s="232" t="s">
        <v>31</v>
      </c>
      <c r="E30" s="245"/>
      <c r="F30" s="74">
        <v>4.26</v>
      </c>
      <c r="G30" s="74">
        <f>C30*F30</f>
        <v>10650</v>
      </c>
      <c r="H30" s="74" t="s">
        <v>16</v>
      </c>
    </row>
    <row r="31" spans="1:10" s="10" customFormat="1" ht="15" customHeight="1" x14ac:dyDescent="0.2">
      <c r="A31" s="80">
        <v>45205</v>
      </c>
      <c r="B31" s="67" t="s">
        <v>21</v>
      </c>
      <c r="C31" s="68"/>
      <c r="D31" s="197" t="s">
        <v>23</v>
      </c>
      <c r="E31" s="197"/>
      <c r="F31" s="70"/>
      <c r="G31" s="70">
        <f>88+(C30*0.001)</f>
        <v>90.5</v>
      </c>
      <c r="H31" s="70"/>
    </row>
    <row r="32" spans="1:10" s="10" customFormat="1" ht="15" customHeight="1" x14ac:dyDescent="0.2">
      <c r="A32" s="71">
        <v>45205</v>
      </c>
      <c r="B32" s="72" t="s">
        <v>22</v>
      </c>
      <c r="C32" s="73"/>
      <c r="D32" s="198" t="s">
        <v>24</v>
      </c>
      <c r="E32" s="198"/>
      <c r="F32" s="74"/>
      <c r="G32" s="74">
        <f>G30*0.018</f>
        <v>191.7</v>
      </c>
      <c r="H32" s="74"/>
    </row>
    <row r="33" spans="1:8" s="10" customFormat="1" ht="15" customHeight="1" x14ac:dyDescent="0.2">
      <c r="A33" s="66"/>
      <c r="B33" s="67" t="s">
        <v>16</v>
      </c>
      <c r="C33" s="68"/>
      <c r="D33" s="230"/>
      <c r="E33" s="231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>
        <v>45208</v>
      </c>
      <c r="B34" s="72" t="s">
        <v>39</v>
      </c>
      <c r="C34" s="73">
        <v>17500</v>
      </c>
      <c r="D34" s="232" t="s">
        <v>31</v>
      </c>
      <c r="E34" s="245"/>
      <c r="F34" s="74">
        <v>4.2</v>
      </c>
      <c r="G34" s="116"/>
      <c r="H34" s="74">
        <f>C34*F34</f>
        <v>73500</v>
      </c>
    </row>
    <row r="35" spans="1:8" s="10" customFormat="1" ht="15" customHeight="1" x14ac:dyDescent="0.2">
      <c r="A35" s="80">
        <v>45208</v>
      </c>
      <c r="B35" s="67" t="s">
        <v>21</v>
      </c>
      <c r="C35" s="68"/>
      <c r="D35" s="197" t="s">
        <v>23</v>
      </c>
      <c r="E35" s="197"/>
      <c r="F35" s="70"/>
      <c r="G35" s="70">
        <v>0</v>
      </c>
      <c r="H35" s="70"/>
    </row>
    <row r="36" spans="1:8" s="10" customFormat="1" ht="15" customHeight="1" x14ac:dyDescent="0.2">
      <c r="A36" s="71">
        <v>45208</v>
      </c>
      <c r="B36" s="72" t="s">
        <v>22</v>
      </c>
      <c r="C36" s="73"/>
      <c r="D36" s="198" t="s">
        <v>24</v>
      </c>
      <c r="E36" s="198"/>
      <c r="F36" s="74"/>
      <c r="G36" s="74">
        <v>0</v>
      </c>
      <c r="H36" s="74"/>
    </row>
    <row r="37" spans="1:8" ht="15" customHeight="1" x14ac:dyDescent="0.25">
      <c r="A37" s="66" t="s">
        <v>16</v>
      </c>
      <c r="B37" s="67"/>
      <c r="C37" s="68"/>
      <c r="D37" s="230" t="s">
        <v>16</v>
      </c>
      <c r="E37" s="231"/>
      <c r="F37" s="69" t="s">
        <v>16</v>
      </c>
      <c r="G37" s="70"/>
      <c r="H37" s="70" t="s">
        <v>16</v>
      </c>
    </row>
    <row r="38" spans="1:8" ht="15" customHeight="1" x14ac:dyDescent="0.25">
      <c r="A38" s="71">
        <v>45205</v>
      </c>
      <c r="B38" s="72" t="s">
        <v>20</v>
      </c>
      <c r="C38" s="73">
        <v>2500</v>
      </c>
      <c r="D38" s="232" t="s">
        <v>44</v>
      </c>
      <c r="E38" s="245"/>
      <c r="F38" s="74">
        <v>25.78</v>
      </c>
      <c r="G38" s="74">
        <f>C38*F38</f>
        <v>64450</v>
      </c>
      <c r="H38" s="74" t="s">
        <v>16</v>
      </c>
    </row>
    <row r="39" spans="1:8" ht="15" customHeight="1" x14ac:dyDescent="0.25">
      <c r="A39" s="80">
        <v>45205</v>
      </c>
      <c r="B39" s="67" t="s">
        <v>21</v>
      </c>
      <c r="C39" s="68"/>
      <c r="D39" s="197" t="s">
        <v>23</v>
      </c>
      <c r="E39" s="197"/>
      <c r="F39" s="70"/>
      <c r="G39" s="70">
        <f>88+(C38*0.001)</f>
        <v>90.5</v>
      </c>
      <c r="H39" s="70"/>
    </row>
    <row r="40" spans="1:8" ht="15" customHeight="1" x14ac:dyDescent="0.25">
      <c r="A40" s="71">
        <v>45205</v>
      </c>
      <c r="B40" s="72" t="s">
        <v>22</v>
      </c>
      <c r="C40" s="73"/>
      <c r="D40" s="198" t="s">
        <v>24</v>
      </c>
      <c r="E40" s="198"/>
      <c r="F40" s="74"/>
      <c r="G40" s="74">
        <f>G38*0.018</f>
        <v>1160.0999999999999</v>
      </c>
      <c r="H40" s="74"/>
    </row>
    <row r="41" spans="1:8" ht="15" customHeight="1" x14ac:dyDescent="0.25">
      <c r="A41" s="66"/>
      <c r="B41" s="67" t="s">
        <v>16</v>
      </c>
      <c r="C41" s="68"/>
      <c r="D41" s="230"/>
      <c r="E41" s="231"/>
      <c r="F41" s="69" t="s">
        <v>16</v>
      </c>
      <c r="G41" s="70"/>
      <c r="H41" s="70" t="s">
        <v>16</v>
      </c>
    </row>
    <row r="42" spans="1:8" ht="15" customHeight="1" x14ac:dyDescent="0.25">
      <c r="A42" s="71">
        <v>45208</v>
      </c>
      <c r="B42" s="72" t="s">
        <v>20</v>
      </c>
      <c r="C42" s="73">
        <v>4000</v>
      </c>
      <c r="D42" s="232" t="s">
        <v>46</v>
      </c>
      <c r="E42" s="233"/>
      <c r="F42" s="74">
        <v>5.5</v>
      </c>
      <c r="G42" s="74">
        <f>C42*F42</f>
        <v>22000</v>
      </c>
      <c r="H42" s="74" t="s">
        <v>16</v>
      </c>
    </row>
    <row r="43" spans="1:8" ht="15" customHeight="1" x14ac:dyDescent="0.25">
      <c r="A43" s="80">
        <v>45208</v>
      </c>
      <c r="B43" s="67" t="s">
        <v>21</v>
      </c>
      <c r="C43" s="68"/>
      <c r="D43" s="197" t="s">
        <v>23</v>
      </c>
      <c r="E43" s="197"/>
      <c r="F43" s="70"/>
      <c r="G43" s="70">
        <f>88+(C42*0.001)</f>
        <v>92</v>
      </c>
      <c r="H43" s="70"/>
    </row>
    <row r="44" spans="1:8" ht="15" customHeight="1" x14ac:dyDescent="0.25">
      <c r="A44" s="71">
        <v>45208</v>
      </c>
      <c r="B44" s="72" t="s">
        <v>22</v>
      </c>
      <c r="C44" s="73"/>
      <c r="D44" s="198" t="s">
        <v>24</v>
      </c>
      <c r="E44" s="198"/>
      <c r="F44" s="74"/>
      <c r="G44" s="74">
        <f>G42*0.018</f>
        <v>395.99999999999994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7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137131.79999999999</v>
      </c>
      <c r="H46" s="41">
        <f>SUM(H21:H45)</f>
        <v>94300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57" t="s">
        <v>45</v>
      </c>
      <c r="H53" s="257"/>
    </row>
    <row r="54" spans="1:8" s="10" customFormat="1" ht="15" customHeight="1" x14ac:dyDescent="0.2">
      <c r="A54" s="202"/>
      <c r="B54" s="202"/>
      <c r="C54" s="202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218" t="s">
        <v>46</v>
      </c>
      <c r="E58" s="222"/>
      <c r="F58" s="79">
        <v>5.6</v>
      </c>
      <c r="G58" s="77"/>
      <c r="H58" s="110">
        <f>IF(C58*F58=0,"",C58*F58)</f>
        <v>22400</v>
      </c>
    </row>
    <row r="59" spans="1:8" s="10" customFormat="1" ht="15" customHeight="1" x14ac:dyDescent="0.2">
      <c r="A59" s="11"/>
      <c r="B59" s="113" t="s">
        <v>43</v>
      </c>
      <c r="C59" s="73">
        <v>2500</v>
      </c>
      <c r="D59" s="232" t="s">
        <v>44</v>
      </c>
      <c r="E59" s="245"/>
      <c r="F59" s="74">
        <v>27.01</v>
      </c>
      <c r="G59" s="78" t="s">
        <v>16</v>
      </c>
      <c r="H59" s="111">
        <f t="shared" ref="H59:H69" si="0">IF(C59*F59=0,"",C59*F59)</f>
        <v>67525</v>
      </c>
    </row>
    <row r="60" spans="1:8" s="10" customFormat="1" ht="15" customHeight="1" x14ac:dyDescent="0.2">
      <c r="A60" s="11"/>
      <c r="B60" s="113" t="s">
        <v>43</v>
      </c>
      <c r="C60" s="68">
        <v>2500</v>
      </c>
      <c r="D60" s="268" t="s">
        <v>42</v>
      </c>
      <c r="E60" s="268"/>
      <c r="F60" s="79">
        <v>17.78</v>
      </c>
      <c r="G60" s="77"/>
      <c r="H60" s="112">
        <f t="shared" si="0"/>
        <v>44450</v>
      </c>
    </row>
    <row r="61" spans="1:8" s="10" customFormat="1" ht="15" customHeight="1" x14ac:dyDescent="0.2">
      <c r="A61" s="11"/>
      <c r="B61" s="113" t="s">
        <v>43</v>
      </c>
      <c r="C61" s="73">
        <v>60</v>
      </c>
      <c r="D61" s="260" t="s">
        <v>34</v>
      </c>
      <c r="E61" s="260"/>
      <c r="F61" s="74">
        <v>435.18</v>
      </c>
      <c r="G61" s="78" t="s">
        <v>16</v>
      </c>
      <c r="H61" s="111">
        <f t="shared" si="0"/>
        <v>26110.799999999999</v>
      </c>
    </row>
    <row r="62" spans="1:8" s="10" customFormat="1" ht="15" customHeight="1" x14ac:dyDescent="0.2">
      <c r="A62" s="11"/>
      <c r="B62" s="113" t="s">
        <v>43</v>
      </c>
      <c r="C62" s="68">
        <v>60</v>
      </c>
      <c r="D62" s="261" t="s">
        <v>29</v>
      </c>
      <c r="E62" s="261"/>
      <c r="F62" s="79">
        <v>270.83</v>
      </c>
      <c r="G62" s="77"/>
      <c r="H62" s="110">
        <f t="shared" si="0"/>
        <v>16249.8</v>
      </c>
    </row>
    <row r="63" spans="1:8" s="10" customFormat="1" ht="15" customHeight="1" x14ac:dyDescent="0.2">
      <c r="A63" s="11"/>
      <c r="B63" s="113"/>
      <c r="C63" s="73"/>
      <c r="D63" s="232"/>
      <c r="E63" s="245"/>
      <c r="F63" s="74"/>
      <c r="G63" s="78" t="s">
        <v>16</v>
      </c>
      <c r="H63" s="111" t="str">
        <f t="shared" si="0"/>
        <v/>
      </c>
    </row>
    <row r="64" spans="1:8" s="10" customFormat="1" ht="15" customHeight="1" x14ac:dyDescent="0.2">
      <c r="B64" s="113"/>
      <c r="C64" s="115"/>
      <c r="D64" s="199"/>
      <c r="E64" s="200"/>
      <c r="F64" s="114"/>
      <c r="G64" s="114" t="s">
        <v>16</v>
      </c>
      <c r="H64" s="110" t="str">
        <f t="shared" si="0"/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8" t="s">
        <v>27</v>
      </c>
      <c r="E70" s="258"/>
      <c r="F70" s="258"/>
      <c r="G70" s="44"/>
      <c r="H70" s="23">
        <f>SUM(H58:H69)</f>
        <v>176735.59999999998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3:E33"/>
    <mergeCell ref="D34:E34"/>
    <mergeCell ref="D35:E35"/>
    <mergeCell ref="D30:E30"/>
    <mergeCell ref="D31:E31"/>
    <mergeCell ref="D32:E32"/>
    <mergeCell ref="D25:E25"/>
    <mergeCell ref="D29:E29"/>
    <mergeCell ref="D26:E26"/>
    <mergeCell ref="D27:E27"/>
    <mergeCell ref="D28:E28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AA132-820D-473F-9916-C378C29E160E}">
  <dimension ref="A1:J108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6" t="s">
        <v>66</v>
      </c>
      <c r="B3" s="267"/>
      <c r="C3" s="267"/>
      <c r="D3" s="267"/>
      <c r="E3" s="267"/>
      <c r="F3" s="267"/>
      <c r="G3" s="267"/>
      <c r="H3" s="267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82" t="s">
        <v>37</v>
      </c>
      <c r="B11" s="183"/>
      <c r="C11" s="183"/>
      <c r="D11" s="50"/>
      <c r="E11" s="183" t="s">
        <v>18</v>
      </c>
      <c r="F11" s="183"/>
      <c r="G11" s="51" t="s">
        <v>25</v>
      </c>
      <c r="H11" s="49">
        <v>45201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2" t="s">
        <v>8</v>
      </c>
      <c r="B13" s="190"/>
      <c r="C13" s="263"/>
      <c r="D13" s="59">
        <f>'2'!$H$13</f>
        <v>28033.040720000001</v>
      </c>
      <c r="E13" s="34"/>
      <c r="F13" s="188" t="s">
        <v>9</v>
      </c>
      <c r="G13" s="188"/>
      <c r="H13" s="58">
        <f>D15</f>
        <v>41883.603040000002</v>
      </c>
    </row>
    <row r="14" spans="1:8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2" t="s">
        <v>17</v>
      </c>
      <c r="B15" s="190"/>
      <c r="C15" s="263"/>
      <c r="D15" s="61">
        <f>D13-G46+H46</f>
        <v>41883.603040000002</v>
      </c>
      <c r="E15" s="21"/>
      <c r="F15" s="188"/>
      <c r="G15" s="189"/>
      <c r="H15" s="24"/>
    </row>
    <row r="16" spans="1:8" s="10" customFormat="1" ht="15" customHeight="1" x14ac:dyDescent="0.2">
      <c r="A16" s="262" t="s">
        <v>11</v>
      </c>
      <c r="B16" s="263"/>
      <c r="C16" s="263"/>
      <c r="D16" s="62">
        <f>H61+H62</f>
        <v>41479.199999999997</v>
      </c>
      <c r="E16" s="190"/>
      <c r="F16" s="190"/>
      <c r="G16" s="190"/>
      <c r="H16" s="24"/>
    </row>
    <row r="17" spans="1:10" s="10" customFormat="1" ht="15" customHeight="1" x14ac:dyDescent="0.2">
      <c r="A17" s="262" t="s">
        <v>12</v>
      </c>
      <c r="B17" s="263"/>
      <c r="C17" s="263"/>
      <c r="D17" s="63">
        <f>H58+H59</f>
        <v>94500</v>
      </c>
      <c r="E17" s="37"/>
      <c r="F17" s="264" t="s">
        <v>10</v>
      </c>
      <c r="G17" s="265"/>
      <c r="H17" s="60">
        <f>D15+D16+D17</f>
        <v>177862.80304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09" t="s">
        <v>16</v>
      </c>
      <c r="E21" s="210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45201</v>
      </c>
      <c r="B22" s="72" t="s">
        <v>20</v>
      </c>
      <c r="C22" s="73">
        <v>10</v>
      </c>
      <c r="D22" s="260" t="s">
        <v>34</v>
      </c>
      <c r="E22" s="260"/>
      <c r="F22" s="74">
        <v>407.82</v>
      </c>
      <c r="G22" s="74">
        <f>C22*F22</f>
        <v>4078.2</v>
      </c>
      <c r="H22" s="74"/>
    </row>
    <row r="23" spans="1:10" s="10" customFormat="1" ht="15" customHeight="1" x14ac:dyDescent="0.2">
      <c r="A23" s="80">
        <v>45201</v>
      </c>
      <c r="B23" s="67" t="s">
        <v>21</v>
      </c>
      <c r="C23" s="68"/>
      <c r="D23" s="197" t="s">
        <v>23</v>
      </c>
      <c r="E23" s="197"/>
      <c r="F23" s="70"/>
      <c r="G23" s="70">
        <f>88+(C22*0.001)</f>
        <v>88.01</v>
      </c>
      <c r="H23" s="70"/>
    </row>
    <row r="24" spans="1:10" s="10" customFormat="1" ht="15" customHeight="1" x14ac:dyDescent="0.2">
      <c r="A24" s="71">
        <v>45201</v>
      </c>
      <c r="B24" s="72" t="s">
        <v>22</v>
      </c>
      <c r="C24" s="73"/>
      <c r="D24" s="198" t="s">
        <v>24</v>
      </c>
      <c r="E24" s="198"/>
      <c r="F24" s="74"/>
      <c r="G24" s="74">
        <f>G22*0.018</f>
        <v>73.407599999999988</v>
      </c>
      <c r="H24" s="74"/>
    </row>
    <row r="25" spans="1:10" s="10" customFormat="1" ht="15" customHeight="1" x14ac:dyDescent="0.2">
      <c r="A25" s="66"/>
      <c r="B25" s="67" t="s">
        <v>16</v>
      </c>
      <c r="C25" s="68"/>
      <c r="D25" s="209" t="s">
        <v>16</v>
      </c>
      <c r="E25" s="210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45201</v>
      </c>
      <c r="B26" s="72" t="s">
        <v>20</v>
      </c>
      <c r="C26" s="73">
        <v>10</v>
      </c>
      <c r="D26" s="260" t="s">
        <v>29</v>
      </c>
      <c r="E26" s="260"/>
      <c r="F26" s="74">
        <v>268.05599999999998</v>
      </c>
      <c r="G26" s="74">
        <f>C26*F26</f>
        <v>2680.56</v>
      </c>
      <c r="H26" s="74"/>
    </row>
    <row r="27" spans="1:10" s="10" customFormat="1" ht="15" customHeight="1" x14ac:dyDescent="0.2">
      <c r="A27" s="80">
        <v>45201</v>
      </c>
      <c r="B27" s="67" t="s">
        <v>21</v>
      </c>
      <c r="C27" s="68"/>
      <c r="D27" s="197" t="s">
        <v>23</v>
      </c>
      <c r="E27" s="197"/>
      <c r="F27" s="70"/>
      <c r="G27" s="70">
        <f>88+(C26*0.001)</f>
        <v>88.01</v>
      </c>
      <c r="H27" s="70"/>
    </row>
    <row r="28" spans="1:10" s="10" customFormat="1" ht="15" customHeight="1" x14ac:dyDescent="0.2">
      <c r="A28" s="71">
        <v>45201</v>
      </c>
      <c r="B28" s="72" t="s">
        <v>22</v>
      </c>
      <c r="C28" s="73"/>
      <c r="D28" s="198" t="s">
        <v>24</v>
      </c>
      <c r="E28" s="198"/>
      <c r="F28" s="74"/>
      <c r="G28" s="74">
        <f>G26*0.018</f>
        <v>48.250079999999997</v>
      </c>
      <c r="H28" s="74"/>
    </row>
    <row r="29" spans="1:10" s="10" customFormat="1" ht="15" customHeight="1" x14ac:dyDescent="0.2">
      <c r="A29" s="66" t="s">
        <v>16</v>
      </c>
      <c r="B29" s="67"/>
      <c r="C29" s="68"/>
      <c r="D29" s="230"/>
      <c r="E29" s="231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>
        <v>45201</v>
      </c>
      <c r="B30" s="72" t="s">
        <v>39</v>
      </c>
      <c r="C30" s="73">
        <v>5000</v>
      </c>
      <c r="D30" s="255" t="s">
        <v>32</v>
      </c>
      <c r="E30" s="255"/>
      <c r="F30" s="74">
        <v>4.2</v>
      </c>
      <c r="G30" s="74"/>
      <c r="H30" s="74">
        <f>(C30*F30)</f>
        <v>21000</v>
      </c>
    </row>
    <row r="31" spans="1:10" s="10" customFormat="1" ht="15" customHeight="1" x14ac:dyDescent="0.2">
      <c r="A31" s="80">
        <v>45201</v>
      </c>
      <c r="B31" s="67" t="s">
        <v>21</v>
      </c>
      <c r="C31" s="68"/>
      <c r="D31" s="197" t="s">
        <v>23</v>
      </c>
      <c r="E31" s="197"/>
      <c r="F31" s="70"/>
      <c r="G31" s="70">
        <f>88+(C30*0.001)</f>
        <v>93</v>
      </c>
      <c r="H31" s="70"/>
    </row>
    <row r="32" spans="1:10" s="10" customFormat="1" ht="15" customHeight="1" x14ac:dyDescent="0.2">
      <c r="A32" s="71">
        <v>45201</v>
      </c>
      <c r="B32" s="72" t="s">
        <v>22</v>
      </c>
      <c r="C32" s="73"/>
      <c r="D32" s="198" t="s">
        <v>24</v>
      </c>
      <c r="E32" s="198"/>
      <c r="F32" s="74"/>
      <c r="G32" s="74">
        <f>G30*0.018</f>
        <v>0</v>
      </c>
      <c r="H32" s="74"/>
    </row>
    <row r="33" spans="1:8" s="10" customFormat="1" ht="15" customHeight="1" x14ac:dyDescent="0.2">
      <c r="A33" s="66"/>
      <c r="B33" s="67" t="s">
        <v>16</v>
      </c>
      <c r="C33" s="68"/>
      <c r="D33" s="230"/>
      <c r="E33" s="231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/>
      <c r="B34" s="72"/>
      <c r="C34" s="73"/>
      <c r="D34" s="232"/>
      <c r="E34" s="233"/>
      <c r="F34" s="74"/>
      <c r="G34" s="74"/>
      <c r="H34" s="74"/>
    </row>
    <row r="35" spans="1:8" s="10" customFormat="1" ht="15" customHeight="1" x14ac:dyDescent="0.2">
      <c r="A35" s="80"/>
      <c r="B35" s="67"/>
      <c r="C35" s="68"/>
      <c r="D35" s="205"/>
      <c r="E35" s="206"/>
      <c r="F35" s="70"/>
      <c r="G35" s="70"/>
      <c r="H35" s="70"/>
    </row>
    <row r="36" spans="1:8" s="10" customFormat="1" ht="15" customHeight="1" x14ac:dyDescent="0.2">
      <c r="A36" s="71"/>
      <c r="B36" s="72"/>
      <c r="C36" s="73"/>
      <c r="D36" s="207"/>
      <c r="E36" s="208"/>
      <c r="F36" s="74"/>
      <c r="G36" s="74"/>
      <c r="H36" s="74"/>
    </row>
    <row r="37" spans="1:8" ht="15" customHeight="1" x14ac:dyDescent="0.25">
      <c r="A37" s="66" t="s">
        <v>16</v>
      </c>
      <c r="B37" s="67"/>
      <c r="C37" s="68"/>
      <c r="D37" s="230" t="s">
        <v>16</v>
      </c>
      <c r="E37" s="231"/>
      <c r="F37" s="69" t="s">
        <v>16</v>
      </c>
      <c r="G37" s="70"/>
      <c r="H37" s="70" t="s">
        <v>16</v>
      </c>
    </row>
    <row r="38" spans="1:8" ht="15" customHeight="1" x14ac:dyDescent="0.25">
      <c r="A38" s="71"/>
      <c r="B38" s="72"/>
      <c r="C38" s="73"/>
      <c r="D38" s="232"/>
      <c r="E38" s="233"/>
      <c r="F38" s="74"/>
      <c r="G38" s="74"/>
      <c r="H38" s="74"/>
    </row>
    <row r="39" spans="1:8" ht="15" customHeight="1" x14ac:dyDescent="0.25">
      <c r="A39" s="80"/>
      <c r="B39" s="67"/>
      <c r="C39" s="68"/>
      <c r="D39" s="205"/>
      <c r="E39" s="206"/>
      <c r="F39" s="70"/>
      <c r="G39" s="70"/>
      <c r="H39" s="70"/>
    </row>
    <row r="40" spans="1:8" ht="15" customHeight="1" x14ac:dyDescent="0.25">
      <c r="A40" s="71"/>
      <c r="B40" s="72"/>
      <c r="C40" s="73"/>
      <c r="D40" s="207"/>
      <c r="E40" s="208"/>
      <c r="F40" s="74"/>
      <c r="G40" s="74"/>
      <c r="H40" s="74"/>
    </row>
    <row r="41" spans="1:8" ht="15" customHeight="1" x14ac:dyDescent="0.25">
      <c r="A41" s="66"/>
      <c r="B41" s="67" t="s">
        <v>16</v>
      </c>
      <c r="C41" s="68"/>
      <c r="D41" s="230"/>
      <c r="E41" s="231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32" t="s">
        <v>16</v>
      </c>
      <c r="E42" s="233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205" t="s">
        <v>16</v>
      </c>
      <c r="E43" s="206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207" t="s">
        <v>16</v>
      </c>
      <c r="E44" s="208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7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7149.4376799999991</v>
      </c>
      <c r="H46" s="41">
        <f>SUM(H21:H45)</f>
        <v>21000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57" t="s">
        <v>40</v>
      </c>
      <c r="H53" s="257"/>
    </row>
    <row r="54" spans="1:8" s="10" customFormat="1" ht="15" customHeight="1" x14ac:dyDescent="0.2">
      <c r="A54" s="202"/>
      <c r="B54" s="202"/>
      <c r="C54" s="202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7"/>
      <c r="C58" s="68">
        <v>20000</v>
      </c>
      <c r="D58" s="218" t="s">
        <v>30</v>
      </c>
      <c r="E58" s="222"/>
      <c r="F58" s="79">
        <v>1.2</v>
      </c>
      <c r="G58" s="77"/>
      <c r="H58" s="110">
        <f>IF(C58*F58=0,"",C58*F58)</f>
        <v>24000</v>
      </c>
    </row>
    <row r="59" spans="1:8" s="10" customFormat="1" ht="15" customHeight="1" x14ac:dyDescent="0.2">
      <c r="A59" s="11"/>
      <c r="B59" s="7"/>
      <c r="C59" s="73">
        <v>15000</v>
      </c>
      <c r="D59" s="232" t="s">
        <v>31</v>
      </c>
      <c r="E59" s="245"/>
      <c r="F59" s="74">
        <v>4.7</v>
      </c>
      <c r="G59" s="78" t="s">
        <v>16</v>
      </c>
      <c r="H59" s="111">
        <f t="shared" ref="H59:H69" si="0">IF(C59*F59=0,"",C59*F59)</f>
        <v>70500</v>
      </c>
    </row>
    <row r="60" spans="1:8" s="10" customFormat="1" ht="15" customHeight="1" x14ac:dyDescent="0.2">
      <c r="A60" s="11"/>
      <c r="B60" s="42"/>
      <c r="C60" s="68" t="s">
        <v>16</v>
      </c>
      <c r="D60" s="268" t="s">
        <v>16</v>
      </c>
      <c r="E60" s="268"/>
      <c r="F60" s="79" t="s">
        <v>16</v>
      </c>
      <c r="G60" s="77"/>
      <c r="H60" s="110" t="s">
        <v>16</v>
      </c>
    </row>
    <row r="61" spans="1:8" s="10" customFormat="1" ht="15" customHeight="1" x14ac:dyDescent="0.2">
      <c r="A61" s="11"/>
      <c r="B61" s="7"/>
      <c r="C61" s="73">
        <v>60</v>
      </c>
      <c r="D61" s="260" t="s">
        <v>34</v>
      </c>
      <c r="E61" s="260"/>
      <c r="F61" s="74">
        <v>407.82</v>
      </c>
      <c r="G61" s="78" t="s">
        <v>16</v>
      </c>
      <c r="H61" s="111">
        <f t="shared" si="0"/>
        <v>24469.200000000001</v>
      </c>
    </row>
    <row r="62" spans="1:8" s="10" customFormat="1" ht="15" customHeight="1" x14ac:dyDescent="0.2">
      <c r="A62" s="11"/>
      <c r="B62" s="7"/>
      <c r="C62" s="68">
        <v>60</v>
      </c>
      <c r="D62" s="261" t="s">
        <v>29</v>
      </c>
      <c r="E62" s="261"/>
      <c r="F62" s="79">
        <v>283.5</v>
      </c>
      <c r="G62" s="77"/>
      <c r="H62" s="110">
        <f t="shared" si="0"/>
        <v>17010</v>
      </c>
    </row>
    <row r="63" spans="1:8" s="10" customFormat="1" ht="15" customHeight="1" x14ac:dyDescent="0.2">
      <c r="A63" s="11"/>
      <c r="B63" s="7"/>
      <c r="C63" s="73"/>
      <c r="D63" s="223" t="s">
        <v>16</v>
      </c>
      <c r="E63" s="222"/>
      <c r="F63" s="74"/>
      <c r="G63" s="78" t="s">
        <v>16</v>
      </c>
      <c r="H63" s="111" t="str">
        <f t="shared" si="0"/>
        <v/>
      </c>
    </row>
    <row r="64" spans="1:8" s="10" customFormat="1" ht="15" customHeight="1" x14ac:dyDescent="0.2">
      <c r="C64" s="68"/>
      <c r="D64" s="205"/>
      <c r="E64" s="222"/>
      <c r="F64" s="70"/>
      <c r="G64" s="77"/>
      <c r="H64" s="110" t="str">
        <f t="shared" si="0"/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8" t="s">
        <v>27</v>
      </c>
      <c r="E70" s="258"/>
      <c r="F70" s="258"/>
      <c r="G70" s="44"/>
      <c r="H70" s="23">
        <f>SUM(H58:H69)</f>
        <v>135979.20000000001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2:E42"/>
    <mergeCell ref="D43:E43"/>
    <mergeCell ref="D44:E44"/>
    <mergeCell ref="D45:E45"/>
    <mergeCell ref="D41:E41"/>
    <mergeCell ref="D32:E32"/>
    <mergeCell ref="D33:E33"/>
    <mergeCell ref="D34:E34"/>
    <mergeCell ref="D25:E25"/>
    <mergeCell ref="D26:E26"/>
    <mergeCell ref="D27:E27"/>
    <mergeCell ref="D28:E28"/>
    <mergeCell ref="D29:E29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A3:H3"/>
    <mergeCell ref="A10:B10"/>
    <mergeCell ref="A11:C11"/>
    <mergeCell ref="E11:F11"/>
    <mergeCell ref="A13:C13"/>
    <mergeCell ref="F13:G13"/>
    <mergeCell ref="D40:E40"/>
    <mergeCell ref="D39:E39"/>
    <mergeCell ref="D38:E38"/>
    <mergeCell ref="D37:E37"/>
    <mergeCell ref="D36:E3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AB57B-38CA-49EE-B61B-22CEC07F4B4A}">
  <dimension ref="A1:J94"/>
  <sheetViews>
    <sheetView showGridLines="0" showWhiteSpace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8" style="2" customWidth="1"/>
    <col min="7" max="7" width="13.8554687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6" t="s">
        <v>66</v>
      </c>
      <c r="B3" s="267"/>
      <c r="C3" s="267"/>
      <c r="D3" s="267"/>
      <c r="E3" s="267"/>
      <c r="F3" s="267"/>
      <c r="G3" s="267"/>
      <c r="H3" s="267"/>
    </row>
    <row r="4" spans="1:8" ht="19.5" customHeight="1" x14ac:dyDescent="0.25"/>
    <row r="5" spans="1:8" s="3" customFormat="1" ht="39.75" customHeight="1" x14ac:dyDescent="0.2">
      <c r="A5" s="98"/>
      <c r="B5" s="99"/>
      <c r="C5" s="100"/>
      <c r="D5" s="100"/>
      <c r="E5" s="4"/>
      <c r="F5" s="5"/>
      <c r="G5" s="29"/>
      <c r="H5" s="23"/>
    </row>
    <row r="6" spans="1:8" s="8" customFormat="1" ht="10.5" customHeight="1" x14ac:dyDescent="0.2">
      <c r="A6" s="101"/>
      <c r="B6" s="102"/>
      <c r="C6" s="103"/>
      <c r="D6" s="103"/>
      <c r="E6" s="7"/>
      <c r="F6" s="35"/>
      <c r="G6" s="30"/>
      <c r="H6" s="24"/>
    </row>
    <row r="7" spans="1:8" s="8" customFormat="1" ht="10.5" customHeight="1" x14ac:dyDescent="0.2">
      <c r="A7" s="98"/>
      <c r="B7" s="104"/>
      <c r="C7" s="105"/>
      <c r="D7" s="105"/>
      <c r="E7" s="7"/>
      <c r="F7" s="35"/>
      <c r="G7" s="30"/>
      <c r="H7" s="24"/>
    </row>
    <row r="8" spans="1:8" s="8" customFormat="1" ht="10.5" customHeight="1" x14ac:dyDescent="0.2">
      <c r="A8" s="106"/>
      <c r="B8" s="104"/>
      <c r="C8" s="105"/>
      <c r="D8" s="105"/>
      <c r="E8" s="7"/>
      <c r="F8" s="35"/>
      <c r="G8" s="30"/>
      <c r="H8" s="24"/>
    </row>
    <row r="9" spans="1:8" s="8" customFormat="1" ht="10.5" customHeight="1" x14ac:dyDescent="0.2">
      <c r="A9" s="107"/>
      <c r="B9" s="108"/>
      <c r="C9" s="105"/>
      <c r="D9" s="105"/>
      <c r="E9" s="7"/>
      <c r="F9" s="35"/>
      <c r="G9" s="30"/>
      <c r="H9" s="24"/>
    </row>
    <row r="10" spans="1:8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82" t="s">
        <v>36</v>
      </c>
      <c r="B11" s="183"/>
      <c r="C11" s="183"/>
      <c r="D11" s="50"/>
      <c r="E11" s="183" t="s">
        <v>18</v>
      </c>
      <c r="F11" s="183"/>
      <c r="G11" s="51" t="s">
        <v>25</v>
      </c>
      <c r="H11" s="49">
        <v>45170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2" t="s">
        <v>8</v>
      </c>
      <c r="B13" s="190"/>
      <c r="C13" s="263"/>
      <c r="D13" s="59">
        <f>'1'!$H$13</f>
        <v>35089.4784</v>
      </c>
      <c r="E13" s="34"/>
      <c r="F13" s="188" t="s">
        <v>9</v>
      </c>
      <c r="G13" s="188"/>
      <c r="H13" s="58">
        <f>D15</f>
        <v>28033.040720000001</v>
      </c>
    </row>
    <row r="14" spans="1:8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2" t="s">
        <v>17</v>
      </c>
      <c r="B15" s="190"/>
      <c r="C15" s="263"/>
      <c r="D15" s="61">
        <f>D13-G46</f>
        <v>28033.040720000001</v>
      </c>
      <c r="E15" s="21"/>
      <c r="F15" s="188"/>
      <c r="G15" s="189"/>
      <c r="H15" s="24"/>
    </row>
    <row r="16" spans="1:8" s="10" customFormat="1" ht="15" customHeight="1" x14ac:dyDescent="0.2">
      <c r="A16" s="262" t="s">
        <v>11</v>
      </c>
      <c r="B16" s="263"/>
      <c r="C16" s="263"/>
      <c r="D16" s="62">
        <f>H61+H62</f>
        <v>35844.199999999997</v>
      </c>
      <c r="E16" s="190"/>
      <c r="F16" s="190"/>
      <c r="G16" s="190"/>
      <c r="H16" s="24"/>
    </row>
    <row r="17" spans="1:10" s="10" customFormat="1" ht="15" customHeight="1" x14ac:dyDescent="0.2">
      <c r="A17" s="262" t="s">
        <v>12</v>
      </c>
      <c r="B17" s="263"/>
      <c r="C17" s="263"/>
      <c r="D17" s="63">
        <f>H58+H59+H60</f>
        <v>48600</v>
      </c>
      <c r="E17" s="37"/>
      <c r="F17" s="264" t="s">
        <v>10</v>
      </c>
      <c r="G17" s="265"/>
      <c r="H17" s="60">
        <f>D15+D16+D17</f>
        <v>112477.24072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209" t="s">
        <v>16</v>
      </c>
      <c r="E21" s="210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45170</v>
      </c>
      <c r="B22" s="72" t="s">
        <v>20</v>
      </c>
      <c r="C22" s="73">
        <v>10</v>
      </c>
      <c r="D22" s="260" t="s">
        <v>34</v>
      </c>
      <c r="E22" s="260"/>
      <c r="F22" s="74">
        <v>407.82</v>
      </c>
      <c r="G22" s="74">
        <f>C22*F22</f>
        <v>4078.2</v>
      </c>
      <c r="H22" s="74"/>
    </row>
    <row r="23" spans="1:10" s="10" customFormat="1" ht="15" customHeight="1" x14ac:dyDescent="0.2">
      <c r="A23" s="80">
        <v>45170</v>
      </c>
      <c r="B23" s="67" t="s">
        <v>21</v>
      </c>
      <c r="C23" s="68"/>
      <c r="D23" s="197" t="s">
        <v>23</v>
      </c>
      <c r="E23" s="197"/>
      <c r="F23" s="70"/>
      <c r="G23" s="70">
        <f>88+(C22*0.001)</f>
        <v>88.01</v>
      </c>
      <c r="H23" s="70"/>
    </row>
    <row r="24" spans="1:10" s="10" customFormat="1" ht="15" customHeight="1" x14ac:dyDescent="0.2">
      <c r="A24" s="71">
        <v>45170</v>
      </c>
      <c r="B24" s="72" t="s">
        <v>22</v>
      </c>
      <c r="C24" s="73"/>
      <c r="D24" s="198" t="s">
        <v>24</v>
      </c>
      <c r="E24" s="198"/>
      <c r="F24" s="74"/>
      <c r="G24" s="74">
        <f>G22*0.018</f>
        <v>73.407599999999988</v>
      </c>
      <c r="H24" s="74"/>
    </row>
    <row r="25" spans="1:10" s="10" customFormat="1" ht="15" customHeight="1" x14ac:dyDescent="0.2">
      <c r="A25" s="66" t="s">
        <v>16</v>
      </c>
      <c r="B25" s="67" t="s">
        <v>16</v>
      </c>
      <c r="C25" s="68"/>
      <c r="D25" s="209" t="s">
        <v>16</v>
      </c>
      <c r="E25" s="210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45170</v>
      </c>
      <c r="B26" s="72" t="s">
        <v>20</v>
      </c>
      <c r="C26" s="73">
        <v>10</v>
      </c>
      <c r="D26" s="260" t="s">
        <v>29</v>
      </c>
      <c r="E26" s="260"/>
      <c r="F26" s="74">
        <v>268.05599999999998</v>
      </c>
      <c r="G26" s="74">
        <f>C26*F26</f>
        <v>2680.56</v>
      </c>
      <c r="H26" s="74"/>
    </row>
    <row r="27" spans="1:10" s="10" customFormat="1" ht="15" customHeight="1" x14ac:dyDescent="0.2">
      <c r="A27" s="80">
        <v>45170</v>
      </c>
      <c r="B27" s="67" t="s">
        <v>21</v>
      </c>
      <c r="C27" s="68"/>
      <c r="D27" s="197" t="s">
        <v>23</v>
      </c>
      <c r="E27" s="197"/>
      <c r="F27" s="70"/>
      <c r="G27" s="70">
        <f>88+(C26*0.001)</f>
        <v>88.01</v>
      </c>
      <c r="H27" s="70"/>
    </row>
    <row r="28" spans="1:10" s="10" customFormat="1" ht="15" customHeight="1" x14ac:dyDescent="0.2">
      <c r="A28" s="71">
        <v>45170</v>
      </c>
      <c r="B28" s="72" t="s">
        <v>22</v>
      </c>
      <c r="C28" s="73"/>
      <c r="D28" s="198" t="s">
        <v>24</v>
      </c>
      <c r="E28" s="198"/>
      <c r="F28" s="74"/>
      <c r="G28" s="74">
        <f>G26*0.018</f>
        <v>48.250079999999997</v>
      </c>
      <c r="H28" s="74"/>
    </row>
    <row r="29" spans="1:10" s="10" customFormat="1" ht="15" customHeight="1" x14ac:dyDescent="0.2">
      <c r="A29" s="66" t="s">
        <v>16</v>
      </c>
      <c r="B29" s="67" t="s">
        <v>16</v>
      </c>
      <c r="C29" s="68"/>
      <c r="D29" s="230" t="s">
        <v>16</v>
      </c>
      <c r="E29" s="231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/>
      <c r="B30" s="72"/>
      <c r="C30" s="73" t="s">
        <v>16</v>
      </c>
      <c r="D30" s="232" t="s">
        <v>16</v>
      </c>
      <c r="E30" s="233"/>
      <c r="F30" s="74" t="s">
        <v>16</v>
      </c>
      <c r="G30" s="74"/>
      <c r="H30" s="74"/>
    </row>
    <row r="31" spans="1:10" s="10" customFormat="1" ht="15" customHeight="1" x14ac:dyDescent="0.2">
      <c r="A31" s="80"/>
      <c r="B31" s="67"/>
      <c r="C31" s="68"/>
      <c r="D31" s="197"/>
      <c r="E31" s="197"/>
      <c r="F31" s="70"/>
      <c r="G31" s="70"/>
      <c r="H31" s="70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74"/>
      <c r="H32" s="74"/>
    </row>
    <row r="33" spans="1:8" s="10" customFormat="1" ht="15" customHeight="1" x14ac:dyDescent="0.2">
      <c r="A33" s="66"/>
      <c r="B33" s="67" t="s">
        <v>16</v>
      </c>
      <c r="C33" s="68"/>
      <c r="D33" s="209" t="s">
        <v>16</v>
      </c>
      <c r="E33" s="210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/>
      <c r="B34" s="72"/>
      <c r="C34" s="73" t="s">
        <v>16</v>
      </c>
      <c r="D34" s="232" t="s">
        <v>16</v>
      </c>
      <c r="E34" s="233"/>
      <c r="F34" s="74" t="s">
        <v>16</v>
      </c>
      <c r="G34" s="74"/>
      <c r="H34" s="74"/>
    </row>
    <row r="35" spans="1:8" s="10" customFormat="1" ht="15" customHeight="1" x14ac:dyDescent="0.2">
      <c r="A35" s="80"/>
      <c r="B35" s="67"/>
      <c r="C35" s="68"/>
      <c r="D35" s="197"/>
      <c r="E35" s="197"/>
      <c r="F35" s="70"/>
      <c r="G35" s="70"/>
      <c r="H35" s="70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74"/>
      <c r="H36" s="74"/>
    </row>
    <row r="37" spans="1:8" ht="15" customHeight="1" x14ac:dyDescent="0.25">
      <c r="A37" s="66"/>
      <c r="B37" s="67" t="s">
        <v>16</v>
      </c>
      <c r="C37" s="68"/>
      <c r="D37" s="209" t="s">
        <v>16</v>
      </c>
      <c r="E37" s="210"/>
      <c r="F37" s="69" t="s">
        <v>16</v>
      </c>
      <c r="G37" s="70"/>
      <c r="H37" s="70" t="s">
        <v>16</v>
      </c>
    </row>
    <row r="38" spans="1:8" ht="15" customHeight="1" x14ac:dyDescent="0.25">
      <c r="A38" s="71"/>
      <c r="B38" s="72"/>
      <c r="C38" s="73" t="s">
        <v>16</v>
      </c>
      <c r="D38" s="232" t="s">
        <v>16</v>
      </c>
      <c r="E38" s="233"/>
      <c r="F38" s="74" t="s">
        <v>16</v>
      </c>
      <c r="G38" s="74"/>
      <c r="H38" s="74"/>
    </row>
    <row r="39" spans="1:8" ht="15" customHeight="1" x14ac:dyDescent="0.25">
      <c r="A39" s="80"/>
      <c r="B39" s="67"/>
      <c r="C39" s="68"/>
      <c r="D39" s="197"/>
      <c r="E39" s="197"/>
      <c r="F39" s="70"/>
      <c r="G39" s="7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74"/>
      <c r="H40" s="74"/>
    </row>
    <row r="41" spans="1:8" ht="15" customHeight="1" x14ac:dyDescent="0.25">
      <c r="A41" s="66"/>
      <c r="B41" s="67" t="s">
        <v>16</v>
      </c>
      <c r="C41" s="68"/>
      <c r="D41" s="209" t="s">
        <v>16</v>
      </c>
      <c r="E41" s="210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32" t="s">
        <v>16</v>
      </c>
      <c r="E42" s="233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205" t="s">
        <v>16</v>
      </c>
      <c r="E43" s="206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207" t="s">
        <v>16</v>
      </c>
      <c r="E44" s="208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70"/>
      <c r="H45" s="70" t="s">
        <v>16</v>
      </c>
    </row>
    <row r="46" spans="1:8" s="10" customFormat="1" ht="15.7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7056.4376799999991</v>
      </c>
      <c r="H46" s="41">
        <f>SUM(H21:H45)</f>
        <v>0</v>
      </c>
    </row>
    <row r="47" spans="1:8" s="10" customFormat="1" ht="15.7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.7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.7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.7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57" t="s">
        <v>35</v>
      </c>
      <c r="H53" s="257"/>
    </row>
    <row r="54" spans="1:8" s="10" customFormat="1" ht="15" customHeight="1" x14ac:dyDescent="0.2">
      <c r="A54" s="202"/>
      <c r="B54" s="202"/>
      <c r="C54" s="202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56" t="s">
        <v>13</v>
      </c>
    </row>
    <row r="58" spans="1:8" s="10" customFormat="1" ht="15" customHeight="1" x14ac:dyDescent="0.2">
      <c r="A58" s="11"/>
      <c r="B58" s="7"/>
      <c r="C58" s="68">
        <v>20000</v>
      </c>
      <c r="D58" s="218" t="s">
        <v>30</v>
      </c>
      <c r="E58" s="222"/>
      <c r="F58" s="79">
        <v>0.33</v>
      </c>
      <c r="G58" s="77"/>
      <c r="H58" s="70">
        <f>IF(C58*F58=0,"",C58*F58)</f>
        <v>6600</v>
      </c>
    </row>
    <row r="59" spans="1:8" s="10" customFormat="1" ht="15" customHeight="1" x14ac:dyDescent="0.2">
      <c r="A59" s="11"/>
      <c r="B59" s="7"/>
      <c r="C59" s="73">
        <v>15000</v>
      </c>
      <c r="D59" s="232" t="s">
        <v>31</v>
      </c>
      <c r="E59" s="245"/>
      <c r="F59" s="74">
        <v>1.7</v>
      </c>
      <c r="G59" s="78" t="s">
        <v>16</v>
      </c>
      <c r="H59" s="74">
        <f t="shared" ref="H59:H69" si="0">IF(C59*F59=0,"",C59*F59)</f>
        <v>25500</v>
      </c>
    </row>
    <row r="60" spans="1:8" s="10" customFormat="1" ht="15" customHeight="1" x14ac:dyDescent="0.2">
      <c r="A60" s="11"/>
      <c r="B60" s="42"/>
      <c r="C60" s="68">
        <v>5000</v>
      </c>
      <c r="D60" s="268" t="s">
        <v>32</v>
      </c>
      <c r="E60" s="268"/>
      <c r="F60" s="79">
        <v>3.3</v>
      </c>
      <c r="G60" s="77"/>
      <c r="H60" s="70">
        <f t="shared" si="0"/>
        <v>16500</v>
      </c>
    </row>
    <row r="61" spans="1:8" s="10" customFormat="1" ht="15" customHeight="1" x14ac:dyDescent="0.2">
      <c r="A61" s="11"/>
      <c r="B61" s="7"/>
      <c r="C61" s="73">
        <v>50</v>
      </c>
      <c r="D61" s="260" t="s">
        <v>34</v>
      </c>
      <c r="E61" s="260"/>
      <c r="F61" s="74">
        <v>448.18</v>
      </c>
      <c r="G61" s="78" t="s">
        <v>16</v>
      </c>
      <c r="H61" s="74">
        <f t="shared" si="0"/>
        <v>22409</v>
      </c>
    </row>
    <row r="62" spans="1:8" s="10" customFormat="1" ht="15" customHeight="1" x14ac:dyDescent="0.2">
      <c r="A62" s="11"/>
      <c r="B62" s="7"/>
      <c r="C62" s="68">
        <v>50</v>
      </c>
      <c r="D62" s="261" t="s">
        <v>29</v>
      </c>
      <c r="E62" s="261"/>
      <c r="F62" s="79">
        <v>268.70400000000001</v>
      </c>
      <c r="G62" s="77"/>
      <c r="H62" s="70">
        <f t="shared" si="0"/>
        <v>13435.2</v>
      </c>
    </row>
    <row r="63" spans="1:8" s="10" customFormat="1" ht="15" customHeight="1" x14ac:dyDescent="0.2">
      <c r="A63" s="11"/>
      <c r="B63" s="7"/>
      <c r="C63" s="73"/>
      <c r="D63" s="223" t="s">
        <v>16</v>
      </c>
      <c r="E63" s="222"/>
      <c r="F63" s="74"/>
      <c r="G63" s="78" t="s">
        <v>16</v>
      </c>
      <c r="H63" s="74" t="str">
        <f t="shared" si="0"/>
        <v/>
      </c>
    </row>
    <row r="64" spans="1:8" s="10" customFormat="1" ht="15" customHeight="1" x14ac:dyDescent="0.2">
      <c r="C64" s="68"/>
      <c r="D64" s="205"/>
      <c r="E64" s="222"/>
      <c r="F64" s="70"/>
      <c r="G64" s="77"/>
      <c r="H64" s="70" t="str">
        <f t="shared" si="0"/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74" t="str">
        <f t="shared" si="0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70" t="str">
        <f t="shared" si="0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74" t="str">
        <f t="shared" si="0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70" t="str">
        <f t="shared" si="0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74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8" t="s">
        <v>27</v>
      </c>
      <c r="E70" s="258"/>
      <c r="F70" s="258"/>
      <c r="G70" s="44"/>
      <c r="H70" s="23">
        <f>SUM(H58:H69)</f>
        <v>84444.2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4:E44"/>
    <mergeCell ref="D45:E45"/>
    <mergeCell ref="D24:E24"/>
    <mergeCell ref="D25:E25"/>
    <mergeCell ref="D26:E26"/>
    <mergeCell ref="D27:E27"/>
    <mergeCell ref="D28:E28"/>
    <mergeCell ref="D29:E29"/>
    <mergeCell ref="D34:E34"/>
    <mergeCell ref="D35:E35"/>
    <mergeCell ref="D36:E36"/>
    <mergeCell ref="D37:E37"/>
    <mergeCell ref="D38:E38"/>
    <mergeCell ref="D39:E39"/>
    <mergeCell ref="D32:E32"/>
    <mergeCell ref="D33:E33"/>
    <mergeCell ref="D22:E22"/>
    <mergeCell ref="D42:E42"/>
    <mergeCell ref="D43:E43"/>
    <mergeCell ref="F18:G18"/>
    <mergeCell ref="D20:E20"/>
    <mergeCell ref="D21:E21"/>
    <mergeCell ref="D30:E30"/>
    <mergeCell ref="D31:E31"/>
    <mergeCell ref="D40:E40"/>
    <mergeCell ref="D41:E41"/>
    <mergeCell ref="D23:E23"/>
    <mergeCell ref="A3:H3"/>
    <mergeCell ref="A10:B10"/>
    <mergeCell ref="A11:C11"/>
    <mergeCell ref="E11:F11"/>
    <mergeCell ref="A13:C13"/>
    <mergeCell ref="F13:G13"/>
    <mergeCell ref="A17:C17"/>
    <mergeCell ref="F17:G17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showGridLines="0" view="pageLayout" zoomScale="115" zoomScaleNormal="100" zoomScalePageLayoutView="115" workbookViewId="0">
      <selection activeCell="A9" sqref="A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7109375" style="38" customWidth="1"/>
    <col min="6" max="6" width="8" style="2" customWidth="1"/>
    <col min="7" max="7" width="13.8554687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6" t="s">
        <v>66</v>
      </c>
      <c r="B3" s="267"/>
      <c r="C3" s="267"/>
      <c r="D3" s="267"/>
      <c r="E3" s="267"/>
      <c r="F3" s="267"/>
      <c r="G3" s="267"/>
      <c r="H3" s="267"/>
    </row>
    <row r="4" spans="1:8" ht="19.5" customHeight="1" x14ac:dyDescent="0.25"/>
    <row r="5" spans="1:8" s="3" customFormat="1" ht="39.75" customHeight="1" x14ac:dyDescent="0.2">
      <c r="A5" s="98"/>
      <c r="B5" s="99"/>
      <c r="C5" s="100"/>
      <c r="D5" s="100"/>
      <c r="E5" s="4"/>
      <c r="F5" s="5"/>
      <c r="G5" s="29"/>
      <c r="H5" s="23"/>
    </row>
    <row r="6" spans="1:8" s="8" customFormat="1" ht="10.5" customHeight="1" x14ac:dyDescent="0.2">
      <c r="A6" s="101"/>
      <c r="B6" s="102"/>
      <c r="C6" s="103"/>
      <c r="D6" s="103"/>
      <c r="E6" s="7"/>
      <c r="F6" s="35"/>
      <c r="G6" s="30"/>
      <c r="H6" s="24"/>
    </row>
    <row r="7" spans="1:8" s="8" customFormat="1" ht="10.5" customHeight="1" x14ac:dyDescent="0.2">
      <c r="A7" s="98"/>
      <c r="B7" s="104"/>
      <c r="C7" s="105"/>
      <c r="D7" s="105"/>
      <c r="E7" s="7"/>
      <c r="F7" s="35"/>
      <c r="G7" s="30"/>
      <c r="H7" s="24"/>
    </row>
    <row r="8" spans="1:8" s="8" customFormat="1" ht="10.5" customHeight="1" x14ac:dyDescent="0.2">
      <c r="A8" s="106"/>
      <c r="B8" s="104"/>
      <c r="C8" s="105"/>
      <c r="D8" s="105"/>
      <c r="E8" s="7"/>
      <c r="F8" s="35"/>
      <c r="G8" s="30"/>
      <c r="H8" s="24"/>
    </row>
    <row r="9" spans="1:8" s="8" customFormat="1" ht="10.5" customHeight="1" x14ac:dyDescent="0.2">
      <c r="A9" s="107"/>
      <c r="B9" s="108"/>
      <c r="C9" s="105"/>
      <c r="D9" s="105"/>
      <c r="E9" s="7"/>
      <c r="F9" s="35"/>
      <c r="G9" s="30"/>
      <c r="H9" s="24"/>
    </row>
    <row r="10" spans="1:8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182" t="s">
        <v>26</v>
      </c>
      <c r="B11" s="183"/>
      <c r="C11" s="183"/>
      <c r="D11" s="50"/>
      <c r="E11" s="183" t="s">
        <v>18</v>
      </c>
      <c r="F11" s="183"/>
      <c r="G11" s="51" t="s">
        <v>25</v>
      </c>
      <c r="H11" s="49">
        <v>45139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2" t="s">
        <v>8</v>
      </c>
      <c r="B13" s="190"/>
      <c r="C13" s="263"/>
      <c r="D13" s="150">
        <v>100000</v>
      </c>
      <c r="E13" s="34"/>
      <c r="F13" s="188" t="s">
        <v>9</v>
      </c>
      <c r="G13" s="188"/>
      <c r="H13" s="58">
        <f>D15</f>
        <v>35089.4784</v>
      </c>
    </row>
    <row r="14" spans="1:8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2" t="s">
        <v>17</v>
      </c>
      <c r="B15" s="190"/>
      <c r="C15" s="263"/>
      <c r="D15" s="61">
        <f>H46-G46</f>
        <v>35089.4784</v>
      </c>
      <c r="E15" s="21"/>
      <c r="F15" s="188"/>
      <c r="G15" s="189"/>
      <c r="H15" s="24"/>
    </row>
    <row r="16" spans="1:8" s="10" customFormat="1" ht="15" customHeight="1" x14ac:dyDescent="0.2">
      <c r="A16" s="262" t="s">
        <v>11</v>
      </c>
      <c r="B16" s="263"/>
      <c r="C16" s="263"/>
      <c r="D16" s="62">
        <f>H61+H62</f>
        <v>29391.199999999997</v>
      </c>
      <c r="E16" s="190"/>
      <c r="F16" s="190"/>
      <c r="G16" s="190"/>
      <c r="H16" s="24"/>
    </row>
    <row r="17" spans="1:10" s="10" customFormat="1" ht="15" customHeight="1" x14ac:dyDescent="0.2">
      <c r="A17" s="262" t="s">
        <v>12</v>
      </c>
      <c r="B17" s="263"/>
      <c r="C17" s="263"/>
      <c r="D17" s="63">
        <f>H58+H59+H60</f>
        <v>33900</v>
      </c>
      <c r="E17" s="37"/>
      <c r="F17" s="264" t="s">
        <v>10</v>
      </c>
      <c r="G17" s="265"/>
      <c r="H17" s="60">
        <f>D15+D16+D17</f>
        <v>98380.678400000004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>
        <v>45139</v>
      </c>
      <c r="B21" s="67" t="s">
        <v>19</v>
      </c>
      <c r="C21" s="68"/>
      <c r="D21" s="209" t="s">
        <v>38</v>
      </c>
      <c r="E21" s="210"/>
      <c r="F21" s="69" t="s">
        <v>16</v>
      </c>
      <c r="G21" s="70"/>
      <c r="H21" s="70">
        <f>100000*1</f>
        <v>100000</v>
      </c>
    </row>
    <row r="22" spans="1:10" s="10" customFormat="1" ht="15" customHeight="1" x14ac:dyDescent="0.2">
      <c r="A22" s="81">
        <v>45139</v>
      </c>
      <c r="B22" s="72" t="s">
        <v>20</v>
      </c>
      <c r="C22" s="73">
        <v>20000</v>
      </c>
      <c r="D22" s="260" t="s">
        <v>30</v>
      </c>
      <c r="E22" s="260"/>
      <c r="F22" s="74">
        <v>0.22</v>
      </c>
      <c r="G22" s="74">
        <f>C22*F22</f>
        <v>4400</v>
      </c>
      <c r="H22" s="74"/>
    </row>
    <row r="23" spans="1:10" s="10" customFormat="1" ht="15" customHeight="1" x14ac:dyDescent="0.2">
      <c r="A23" s="66">
        <v>45139</v>
      </c>
      <c r="B23" s="67" t="s">
        <v>21</v>
      </c>
      <c r="C23" s="68"/>
      <c r="D23" s="197" t="s">
        <v>23</v>
      </c>
      <c r="E23" s="197"/>
      <c r="F23" s="70"/>
      <c r="G23" s="70">
        <f>88+(C22*0.001)</f>
        <v>108</v>
      </c>
      <c r="H23" s="70"/>
    </row>
    <row r="24" spans="1:10" s="10" customFormat="1" ht="15" customHeight="1" x14ac:dyDescent="0.2">
      <c r="A24" s="81">
        <v>45139</v>
      </c>
      <c r="B24" s="72" t="s">
        <v>22</v>
      </c>
      <c r="C24" s="73"/>
      <c r="D24" s="198" t="s">
        <v>24</v>
      </c>
      <c r="E24" s="198"/>
      <c r="F24" s="74"/>
      <c r="G24" s="74">
        <f>G22*0.018</f>
        <v>79.199999999999989</v>
      </c>
      <c r="H24" s="74"/>
    </row>
    <row r="25" spans="1:10" s="10" customFormat="1" ht="15" customHeight="1" x14ac:dyDescent="0.2">
      <c r="A25" s="66">
        <v>45139</v>
      </c>
      <c r="B25" s="67" t="s">
        <v>16</v>
      </c>
      <c r="C25" s="68"/>
      <c r="D25" s="209" t="s">
        <v>16</v>
      </c>
      <c r="E25" s="210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81">
        <v>45139</v>
      </c>
      <c r="B26" s="72" t="s">
        <v>20</v>
      </c>
      <c r="C26" s="73">
        <v>15000</v>
      </c>
      <c r="D26" s="260" t="s">
        <v>33</v>
      </c>
      <c r="E26" s="260"/>
      <c r="F26" s="74">
        <v>1.05</v>
      </c>
      <c r="G26" s="74">
        <f>C26*F26</f>
        <v>15750</v>
      </c>
      <c r="H26" s="74"/>
    </row>
    <row r="27" spans="1:10" s="10" customFormat="1" ht="15" customHeight="1" x14ac:dyDescent="0.2">
      <c r="A27" s="66">
        <v>45139</v>
      </c>
      <c r="B27" s="67" t="s">
        <v>21</v>
      </c>
      <c r="C27" s="68"/>
      <c r="D27" s="197" t="s">
        <v>23</v>
      </c>
      <c r="E27" s="197"/>
      <c r="F27" s="70"/>
      <c r="G27" s="70">
        <f>88+(C26*0.001)</f>
        <v>103</v>
      </c>
      <c r="H27" s="70"/>
    </row>
    <row r="28" spans="1:10" s="10" customFormat="1" ht="15" customHeight="1" x14ac:dyDescent="0.2">
      <c r="A28" s="81">
        <v>45139</v>
      </c>
      <c r="B28" s="72" t="s">
        <v>22</v>
      </c>
      <c r="C28" s="73"/>
      <c r="D28" s="198" t="s">
        <v>24</v>
      </c>
      <c r="E28" s="198"/>
      <c r="F28" s="74"/>
      <c r="G28" s="74">
        <f>G26*0.018</f>
        <v>283.5</v>
      </c>
      <c r="H28" s="74"/>
    </row>
    <row r="29" spans="1:10" s="10" customFormat="1" ht="15" customHeight="1" x14ac:dyDescent="0.2">
      <c r="A29" s="66">
        <v>45139</v>
      </c>
      <c r="B29" s="67" t="s">
        <v>16</v>
      </c>
      <c r="C29" s="68"/>
      <c r="D29" s="209" t="s">
        <v>16</v>
      </c>
      <c r="E29" s="210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81">
        <v>45139</v>
      </c>
      <c r="B30" s="72" t="s">
        <v>20</v>
      </c>
      <c r="C30" s="73">
        <v>5000</v>
      </c>
      <c r="D30" s="260" t="s">
        <v>32</v>
      </c>
      <c r="E30" s="260"/>
      <c r="F30" s="74">
        <v>2.75</v>
      </c>
      <c r="G30" s="74">
        <f>C30*F30</f>
        <v>13750</v>
      </c>
      <c r="H30" s="74"/>
    </row>
    <row r="31" spans="1:10" s="10" customFormat="1" ht="15" customHeight="1" x14ac:dyDescent="0.2">
      <c r="A31" s="66">
        <v>45139</v>
      </c>
      <c r="B31" s="67" t="s">
        <v>21</v>
      </c>
      <c r="C31" s="68"/>
      <c r="D31" s="197" t="s">
        <v>23</v>
      </c>
      <c r="E31" s="197"/>
      <c r="F31" s="70"/>
      <c r="G31" s="70">
        <f>88+(C30*0.001)</f>
        <v>93</v>
      </c>
      <c r="H31" s="70"/>
    </row>
    <row r="32" spans="1:10" s="10" customFormat="1" ht="15" customHeight="1" x14ac:dyDescent="0.2">
      <c r="A32" s="81">
        <v>45139</v>
      </c>
      <c r="B32" s="72" t="s">
        <v>22</v>
      </c>
      <c r="C32" s="73"/>
      <c r="D32" s="198" t="s">
        <v>24</v>
      </c>
      <c r="E32" s="198"/>
      <c r="F32" s="74"/>
      <c r="G32" s="74">
        <f>G30*0.018</f>
        <v>247.49999999999997</v>
      </c>
      <c r="H32" s="74"/>
    </row>
    <row r="33" spans="1:8" s="10" customFormat="1" ht="15" customHeight="1" x14ac:dyDescent="0.2">
      <c r="A33" s="66">
        <v>45139</v>
      </c>
      <c r="B33" s="67" t="s">
        <v>16</v>
      </c>
      <c r="C33" s="68"/>
      <c r="D33" s="209" t="s">
        <v>16</v>
      </c>
      <c r="E33" s="210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81">
        <v>45139</v>
      </c>
      <c r="B34" s="72" t="s">
        <v>20</v>
      </c>
      <c r="C34" s="73">
        <v>40</v>
      </c>
      <c r="D34" s="260" t="s">
        <v>34</v>
      </c>
      <c r="E34" s="260"/>
      <c r="F34" s="74">
        <v>451.28</v>
      </c>
      <c r="G34" s="74">
        <f>C34*F34</f>
        <v>18051.199999999997</v>
      </c>
      <c r="H34" s="74"/>
    </row>
    <row r="35" spans="1:8" s="10" customFormat="1" ht="15" customHeight="1" x14ac:dyDescent="0.2">
      <c r="A35" s="66">
        <v>45139</v>
      </c>
      <c r="B35" s="67" t="s">
        <v>21</v>
      </c>
      <c r="C35" s="68"/>
      <c r="D35" s="197" t="s">
        <v>23</v>
      </c>
      <c r="E35" s="197"/>
      <c r="F35" s="70"/>
      <c r="G35" s="70">
        <f>88+(C34*0.001)</f>
        <v>88.04</v>
      </c>
      <c r="H35" s="70"/>
    </row>
    <row r="36" spans="1:8" s="10" customFormat="1" ht="15" customHeight="1" x14ac:dyDescent="0.2">
      <c r="A36" s="81">
        <v>45139</v>
      </c>
      <c r="B36" s="72" t="s">
        <v>22</v>
      </c>
      <c r="C36" s="73"/>
      <c r="D36" s="198" t="s">
        <v>24</v>
      </c>
      <c r="E36" s="198"/>
      <c r="F36" s="74"/>
      <c r="G36" s="74">
        <f>G34*0.018</f>
        <v>324.9215999999999</v>
      </c>
      <c r="H36" s="74"/>
    </row>
    <row r="37" spans="1:8" ht="15" customHeight="1" x14ac:dyDescent="0.25">
      <c r="A37" s="66">
        <v>45139</v>
      </c>
      <c r="B37" s="67" t="s">
        <v>16</v>
      </c>
      <c r="C37" s="68"/>
      <c r="D37" s="209" t="s">
        <v>16</v>
      </c>
      <c r="E37" s="210"/>
      <c r="F37" s="69" t="s">
        <v>16</v>
      </c>
      <c r="G37" s="70"/>
      <c r="H37" s="70" t="s">
        <v>16</v>
      </c>
    </row>
    <row r="38" spans="1:8" ht="15" customHeight="1" x14ac:dyDescent="0.25">
      <c r="A38" s="81">
        <v>45139</v>
      </c>
      <c r="B38" s="72" t="s">
        <v>20</v>
      </c>
      <c r="C38" s="73">
        <v>40</v>
      </c>
      <c r="D38" s="260" t="s">
        <v>29</v>
      </c>
      <c r="E38" s="260"/>
      <c r="F38" s="74">
        <v>283.5</v>
      </c>
      <c r="G38" s="74">
        <f>C38*F38</f>
        <v>11340</v>
      </c>
      <c r="H38" s="74"/>
    </row>
    <row r="39" spans="1:8" ht="15" customHeight="1" x14ac:dyDescent="0.25">
      <c r="A39" s="66">
        <v>45139</v>
      </c>
      <c r="B39" s="67" t="s">
        <v>21</v>
      </c>
      <c r="C39" s="68"/>
      <c r="D39" s="197" t="s">
        <v>23</v>
      </c>
      <c r="E39" s="197"/>
      <c r="F39" s="70"/>
      <c r="G39" s="70">
        <f>88+(C38*0.001)</f>
        <v>88.04</v>
      </c>
      <c r="H39" s="70"/>
    </row>
    <row r="40" spans="1:8" ht="15" customHeight="1" x14ac:dyDescent="0.25">
      <c r="A40" s="81">
        <v>45139</v>
      </c>
      <c r="B40" s="72" t="s">
        <v>22</v>
      </c>
      <c r="C40" s="73"/>
      <c r="D40" s="198" t="s">
        <v>24</v>
      </c>
      <c r="E40" s="198"/>
      <c r="F40" s="74"/>
      <c r="G40" s="74">
        <f>G38*0.018</f>
        <v>204.11999999999998</v>
      </c>
      <c r="H40" s="74"/>
    </row>
    <row r="41" spans="1:8" ht="15" customHeight="1" x14ac:dyDescent="0.25">
      <c r="A41" s="66" t="s">
        <v>16</v>
      </c>
      <c r="B41" s="67" t="s">
        <v>16</v>
      </c>
      <c r="C41" s="68"/>
      <c r="D41" s="230" t="s">
        <v>16</v>
      </c>
      <c r="E41" s="231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32" t="s">
        <v>16</v>
      </c>
      <c r="E42" s="233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205" t="s">
        <v>16</v>
      </c>
      <c r="E43" s="206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207" t="s">
        <v>16</v>
      </c>
      <c r="E44" s="208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70"/>
      <c r="H45" s="70" t="s">
        <v>16</v>
      </c>
    </row>
    <row r="46" spans="1:8" s="10" customFormat="1" ht="15.7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64910.5216</v>
      </c>
      <c r="H46" s="41">
        <f>SUM(H21:H45)</f>
        <v>100000</v>
      </c>
    </row>
    <row r="47" spans="1:8" s="10" customFormat="1" ht="15.7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.7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.7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.7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57" t="s">
        <v>28</v>
      </c>
      <c r="H53" s="257"/>
    </row>
    <row r="54" spans="1:8" s="10" customFormat="1" ht="15" customHeight="1" x14ac:dyDescent="0.2">
      <c r="A54" s="202"/>
      <c r="B54" s="202"/>
      <c r="C54" s="202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56" t="s">
        <v>13</v>
      </c>
    </row>
    <row r="58" spans="1:8" s="10" customFormat="1" ht="15" customHeight="1" x14ac:dyDescent="0.2">
      <c r="A58" s="11"/>
      <c r="B58" s="7"/>
      <c r="C58" s="68">
        <v>20000</v>
      </c>
      <c r="D58" s="218" t="s">
        <v>30</v>
      </c>
      <c r="E58" s="222"/>
      <c r="F58" s="79">
        <v>0.22</v>
      </c>
      <c r="G58" s="77"/>
      <c r="H58" s="70">
        <f>IF(C58*F58=0,"",C58*F58)</f>
        <v>4400</v>
      </c>
    </row>
    <row r="59" spans="1:8" s="10" customFormat="1" ht="15" customHeight="1" x14ac:dyDescent="0.2">
      <c r="A59" s="11"/>
      <c r="B59" s="7"/>
      <c r="C59" s="73">
        <v>15000</v>
      </c>
      <c r="D59" s="232" t="s">
        <v>31</v>
      </c>
      <c r="E59" s="245"/>
      <c r="F59" s="74">
        <v>1.05</v>
      </c>
      <c r="G59" s="78" t="s">
        <v>16</v>
      </c>
      <c r="H59" s="74">
        <f t="shared" ref="H59:H63" si="0">IF(C59*F59=0,"",C59*F59)</f>
        <v>15750</v>
      </c>
    </row>
    <row r="60" spans="1:8" s="10" customFormat="1" ht="15" customHeight="1" x14ac:dyDescent="0.2">
      <c r="A60" s="11"/>
      <c r="B60" s="42"/>
      <c r="C60" s="68">
        <v>5000</v>
      </c>
      <c r="D60" s="268" t="s">
        <v>32</v>
      </c>
      <c r="E60" s="268"/>
      <c r="F60" s="79">
        <v>2.75</v>
      </c>
      <c r="G60" s="77"/>
      <c r="H60" s="70">
        <f t="shared" si="0"/>
        <v>13750</v>
      </c>
    </row>
    <row r="61" spans="1:8" s="10" customFormat="1" ht="15" customHeight="1" x14ac:dyDescent="0.2">
      <c r="A61" s="11"/>
      <c r="B61" s="7"/>
      <c r="C61" s="73">
        <v>40</v>
      </c>
      <c r="D61" s="260" t="s">
        <v>34</v>
      </c>
      <c r="E61" s="260"/>
      <c r="F61" s="74">
        <v>451.28</v>
      </c>
      <c r="G61" s="78" t="s">
        <v>16</v>
      </c>
      <c r="H61" s="74">
        <f t="shared" si="0"/>
        <v>18051.199999999997</v>
      </c>
    </row>
    <row r="62" spans="1:8" s="10" customFormat="1" ht="15" customHeight="1" x14ac:dyDescent="0.2">
      <c r="A62" s="11"/>
      <c r="B62" s="7"/>
      <c r="C62" s="68">
        <v>40</v>
      </c>
      <c r="D62" s="261" t="s">
        <v>29</v>
      </c>
      <c r="E62" s="261"/>
      <c r="F62" s="79">
        <v>283.5</v>
      </c>
      <c r="G62" s="77"/>
      <c r="H62" s="70">
        <f t="shared" si="0"/>
        <v>11340</v>
      </c>
    </row>
    <row r="63" spans="1:8" s="10" customFormat="1" ht="15" customHeight="1" x14ac:dyDescent="0.2">
      <c r="A63" s="11"/>
      <c r="B63" s="7"/>
      <c r="C63" s="73"/>
      <c r="D63" s="223" t="s">
        <v>16</v>
      </c>
      <c r="E63" s="222"/>
      <c r="F63" s="74"/>
      <c r="G63" s="78" t="s">
        <v>16</v>
      </c>
      <c r="H63" s="74" t="str">
        <f t="shared" si="0"/>
        <v/>
      </c>
    </row>
    <row r="64" spans="1:8" s="10" customFormat="1" ht="15" customHeight="1" x14ac:dyDescent="0.2">
      <c r="C64" s="68"/>
      <c r="D64" s="205"/>
      <c r="E64" s="222"/>
      <c r="F64" s="70"/>
      <c r="G64" s="77"/>
      <c r="H64" s="70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223" t="s">
        <v>16</v>
      </c>
      <c r="E65" s="222"/>
      <c r="F65" s="74"/>
      <c r="G65" s="78" t="s">
        <v>16</v>
      </c>
      <c r="H65" s="74" t="str">
        <f t="shared" si="1"/>
        <v/>
      </c>
    </row>
    <row r="66" spans="1:8" s="10" customFormat="1" ht="15" customHeight="1" x14ac:dyDescent="0.2">
      <c r="A66" s="11"/>
      <c r="B66" s="7"/>
      <c r="C66" s="68"/>
      <c r="D66" s="205"/>
      <c r="E66" s="222"/>
      <c r="F66" s="70"/>
      <c r="G66" s="77"/>
      <c r="H66" s="70" t="str">
        <f t="shared" si="1"/>
        <v/>
      </c>
    </row>
    <row r="67" spans="1:8" s="10" customFormat="1" ht="15" customHeight="1" x14ac:dyDescent="0.2">
      <c r="A67" s="11"/>
      <c r="B67" s="7"/>
      <c r="C67" s="73"/>
      <c r="D67" s="223" t="s">
        <v>16</v>
      </c>
      <c r="E67" s="222"/>
      <c r="F67" s="74"/>
      <c r="G67" s="78" t="s">
        <v>16</v>
      </c>
      <c r="H67" s="74" t="str">
        <f t="shared" si="1"/>
        <v/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70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74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58" t="s">
        <v>27</v>
      </c>
      <c r="E70" s="258"/>
      <c r="F70" s="258"/>
      <c r="G70" s="44"/>
      <c r="H70" s="23">
        <f>SUM(H58:H69)</f>
        <v>63291.199999999997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</sheetData>
  <mergeCells count="55">
    <mergeCell ref="A54:C54"/>
    <mergeCell ref="D70:F70"/>
    <mergeCell ref="G53:H53"/>
    <mergeCell ref="D61:E61"/>
    <mergeCell ref="D62:E62"/>
    <mergeCell ref="D59:E59"/>
    <mergeCell ref="D60:E60"/>
    <mergeCell ref="D64:E64"/>
    <mergeCell ref="D69:E69"/>
    <mergeCell ref="D45:E45"/>
    <mergeCell ref="D65:E65"/>
    <mergeCell ref="D66:E66"/>
    <mergeCell ref="D67:E67"/>
    <mergeCell ref="D68:E68"/>
    <mergeCell ref="D58:E58"/>
    <mergeCell ref="D63:E63"/>
    <mergeCell ref="D38:E38"/>
    <mergeCell ref="D39:E39"/>
    <mergeCell ref="D40:E40"/>
    <mergeCell ref="D42:E42"/>
    <mergeCell ref="D44:E44"/>
    <mergeCell ref="D43:E43"/>
    <mergeCell ref="D41:E41"/>
    <mergeCell ref="D37:E37"/>
    <mergeCell ref="A14:B14"/>
    <mergeCell ref="A3:H3"/>
    <mergeCell ref="E11:F11"/>
    <mergeCell ref="A13:C13"/>
    <mergeCell ref="F13:G13"/>
    <mergeCell ref="A10:B10"/>
    <mergeCell ref="A11:C11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30:E30"/>
    <mergeCell ref="D31:E31"/>
    <mergeCell ref="D32:E32"/>
    <mergeCell ref="D25:E25"/>
    <mergeCell ref="D34:E34"/>
    <mergeCell ref="D35:E35"/>
    <mergeCell ref="D36:E36"/>
    <mergeCell ref="D22:E22"/>
    <mergeCell ref="D23:E23"/>
    <mergeCell ref="D24:E24"/>
    <mergeCell ref="D26:E26"/>
    <mergeCell ref="D27:E27"/>
    <mergeCell ref="D28:E28"/>
    <mergeCell ref="D29:E29"/>
    <mergeCell ref="D33:E3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1EB8-9416-44F8-B000-E8F0DE43680B}">
  <dimension ref="A1:J108"/>
  <sheetViews>
    <sheetView showGridLines="0" view="pageLayout" topLeftCell="A49" zoomScale="115" zoomScaleNormal="100" zoomScalePageLayoutView="115" workbookViewId="0">
      <selection activeCell="G61" sqref="G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136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45667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'29'!$H$13</f>
        <v>7800.7209399999419</v>
      </c>
      <c r="E13" s="34"/>
      <c r="F13" s="185" t="s">
        <v>9</v>
      </c>
      <c r="G13" s="185"/>
      <c r="H13" s="163">
        <f>D15</f>
        <v>4771.0329399999391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4771.0329399999391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SUM(H58:H69)</f>
        <v>567254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572025.03293999995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/>
      <c r="B22" s="152" t="s">
        <v>39</v>
      </c>
      <c r="C22" s="127">
        <v>400</v>
      </c>
      <c r="D22" s="203" t="s">
        <v>98</v>
      </c>
      <c r="E22" s="222"/>
      <c r="F22" s="123">
        <v>112.14</v>
      </c>
      <c r="G22" s="157"/>
      <c r="H22" s="74">
        <f>C22*F22</f>
        <v>44856</v>
      </c>
    </row>
    <row r="23" spans="1:10" s="10" customFormat="1" ht="15" customHeight="1" x14ac:dyDescent="0.2">
      <c r="A23" s="119"/>
      <c r="B23" s="67"/>
      <c r="C23" s="68"/>
      <c r="D23" s="205" t="s">
        <v>23</v>
      </c>
      <c r="E23" s="222"/>
      <c r="F23" s="70"/>
      <c r="G23" s="120"/>
      <c r="H23" s="70"/>
    </row>
    <row r="24" spans="1:10" s="10" customFormat="1" ht="15" customHeight="1" x14ac:dyDescent="0.2">
      <c r="A24" s="71"/>
      <c r="B24" s="72"/>
      <c r="C24" s="73"/>
      <c r="D24" s="207" t="s">
        <v>24</v>
      </c>
      <c r="E24" s="225"/>
      <c r="F24" s="74"/>
      <c r="G24" s="121"/>
      <c r="H24" s="74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167"/>
    </row>
    <row r="26" spans="1:10" s="10" customFormat="1" ht="15" customHeight="1" x14ac:dyDescent="0.2">
      <c r="A26" s="71">
        <v>45667</v>
      </c>
      <c r="B26" s="152" t="s">
        <v>20</v>
      </c>
      <c r="C26" s="127">
        <v>50</v>
      </c>
      <c r="D26" s="195" t="s">
        <v>34</v>
      </c>
      <c r="E26" s="222"/>
      <c r="F26" s="123">
        <v>468.66</v>
      </c>
      <c r="G26" s="157">
        <f>C26*F26</f>
        <v>23433</v>
      </c>
      <c r="H26" s="158" t="s">
        <v>16</v>
      </c>
    </row>
    <row r="27" spans="1:10" s="10" customFormat="1" ht="15" customHeight="1" x14ac:dyDescent="0.2">
      <c r="A27" s="119"/>
      <c r="B27" s="67" t="s">
        <v>21</v>
      </c>
      <c r="C27" s="68"/>
      <c r="D27" s="205" t="s">
        <v>23</v>
      </c>
      <c r="E27" s="222"/>
      <c r="F27" s="70"/>
      <c r="G27" s="120">
        <f>88+(C26*0.001)</f>
        <v>88.05</v>
      </c>
      <c r="H27" s="167"/>
    </row>
    <row r="28" spans="1:10" s="10" customFormat="1" ht="15" customHeight="1" x14ac:dyDescent="0.2">
      <c r="A28" s="156"/>
      <c r="B28" s="72" t="s">
        <v>22</v>
      </c>
      <c r="C28" s="73"/>
      <c r="D28" s="207" t="s">
        <v>24</v>
      </c>
      <c r="E28" s="225"/>
      <c r="F28" s="74"/>
      <c r="G28" s="121">
        <f>G26*0.018</f>
        <v>421.79399999999998</v>
      </c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>
        <v>45667</v>
      </c>
      <c r="B30" s="152" t="s">
        <v>20</v>
      </c>
      <c r="C30" s="127">
        <v>50</v>
      </c>
      <c r="D30" s="195" t="s">
        <v>29</v>
      </c>
      <c r="E30" s="196"/>
      <c r="F30" s="123">
        <v>468.66</v>
      </c>
      <c r="G30" s="157">
        <f>C30*F30</f>
        <v>23433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197" t="s">
        <v>23</v>
      </c>
      <c r="E31" s="197"/>
      <c r="F31" s="70"/>
      <c r="G31" s="120">
        <f>88+(C30*0.001)</f>
        <v>88.05</v>
      </c>
      <c r="H31" s="167"/>
    </row>
    <row r="32" spans="1:10" s="10" customFormat="1" ht="15" customHeight="1" x14ac:dyDescent="0.2">
      <c r="A32" s="156"/>
      <c r="B32" s="72" t="s">
        <v>22</v>
      </c>
      <c r="C32" s="73"/>
      <c r="D32" s="198" t="s">
        <v>24</v>
      </c>
      <c r="E32" s="198"/>
      <c r="F32" s="74"/>
      <c r="G32" s="121">
        <f>G30*0.018</f>
        <v>421.79399999999998</v>
      </c>
      <c r="H32" s="123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152"/>
      <c r="C34" s="127"/>
      <c r="D34" s="195"/>
      <c r="E34" s="196"/>
      <c r="F34" s="123"/>
      <c r="G34" s="157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156"/>
      <c r="B36" s="72"/>
      <c r="C36" s="73"/>
      <c r="D36" s="198"/>
      <c r="E36" s="198"/>
      <c r="F36" s="74"/>
      <c r="G36" s="121"/>
      <c r="H36" s="74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203"/>
      <c r="E40" s="204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47885.688000000002</v>
      </c>
      <c r="H46" s="41">
        <f>SUM(H21:H45)</f>
        <v>44856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137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/>
      <c r="D58" s="199"/>
      <c r="E58" s="21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450</v>
      </c>
      <c r="D59" s="195" t="s">
        <v>29</v>
      </c>
      <c r="E59" s="216"/>
      <c r="F59" s="123">
        <v>650</v>
      </c>
      <c r="G59" s="160" t="s">
        <v>16</v>
      </c>
      <c r="H59" s="135">
        <f t="shared" ref="H59:H61" si="0">C59*F59</f>
        <v>292500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99" t="s">
        <v>34</v>
      </c>
      <c r="E60" s="200"/>
      <c r="F60" s="79">
        <v>469.74</v>
      </c>
      <c r="G60" s="77"/>
      <c r="H60" s="134">
        <f t="shared" si="0"/>
        <v>117435</v>
      </c>
      <c r="J60" s="151"/>
    </row>
    <row r="61" spans="1:10" s="10" customFormat="1" ht="15" customHeight="1" x14ac:dyDescent="0.2">
      <c r="A61" s="11"/>
      <c r="B61" s="148" t="s">
        <v>67</v>
      </c>
      <c r="C61" s="73">
        <v>200</v>
      </c>
      <c r="D61" s="195" t="s">
        <v>146</v>
      </c>
      <c r="E61" s="216"/>
      <c r="F61" s="74">
        <v>18.7</v>
      </c>
      <c r="G61" s="78" t="s">
        <v>16</v>
      </c>
      <c r="H61" s="137">
        <f t="shared" si="0"/>
        <v>3740</v>
      </c>
    </row>
    <row r="62" spans="1:10" s="10" customFormat="1" ht="15" customHeight="1" x14ac:dyDescent="0.2">
      <c r="A62" s="11"/>
      <c r="B62" s="113" t="s">
        <v>43</v>
      </c>
      <c r="C62" s="68">
        <v>100</v>
      </c>
      <c r="D62" s="199" t="s">
        <v>98</v>
      </c>
      <c r="E62" s="200"/>
      <c r="F62" s="79">
        <v>110</v>
      </c>
      <c r="G62" s="77"/>
      <c r="H62" s="134">
        <f>C62*F62</f>
        <v>11000</v>
      </c>
    </row>
    <row r="63" spans="1:10" s="10" customFormat="1" ht="15" customHeight="1" x14ac:dyDescent="0.2">
      <c r="A63" s="11"/>
      <c r="B63" s="113"/>
      <c r="C63" s="127"/>
      <c r="D63" s="203"/>
      <c r="E63" s="204"/>
      <c r="F63" s="74"/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203" t="s">
        <v>120</v>
      </c>
      <c r="E65" s="222"/>
      <c r="F65" s="74">
        <v>35.31</v>
      </c>
      <c r="G65" s="78"/>
      <c r="H65" s="137">
        <f>C65*F65</f>
        <v>7062</v>
      </c>
    </row>
    <row r="66" spans="1:8" s="10" customFormat="1" ht="15" customHeight="1" x14ac:dyDescent="0.2">
      <c r="A66" s="11"/>
      <c r="B66" s="148" t="s">
        <v>67</v>
      </c>
      <c r="C66" s="115">
        <v>300</v>
      </c>
      <c r="D66" s="220" t="s">
        <v>123</v>
      </c>
      <c r="E66" s="221"/>
      <c r="F66" s="70">
        <v>395.19</v>
      </c>
      <c r="G66" s="77"/>
      <c r="H66" s="134">
        <f t="shared" ref="H66:H69" si="1">IF(C66*F66=0,"",C66*F66)</f>
        <v>118557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203" t="s">
        <v>124</v>
      </c>
      <c r="E67" s="204"/>
      <c r="F67" s="74">
        <v>67.84</v>
      </c>
      <c r="G67" s="78" t="s">
        <v>16</v>
      </c>
      <c r="H67" s="137">
        <f t="shared" si="1"/>
        <v>16960</v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567254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0:E20"/>
    <mergeCell ref="D21:E21"/>
    <mergeCell ref="D22:E22"/>
    <mergeCell ref="D23:E23"/>
    <mergeCell ref="D32:E32"/>
    <mergeCell ref="D25:E25"/>
    <mergeCell ref="D26:E26"/>
    <mergeCell ref="D27:E27"/>
    <mergeCell ref="D28:E28"/>
    <mergeCell ref="D29:E29"/>
    <mergeCell ref="D30:E30"/>
    <mergeCell ref="D31:E31"/>
    <mergeCell ref="D24:E24"/>
    <mergeCell ref="A3:H3"/>
    <mergeCell ref="A10:B10"/>
    <mergeCell ref="A11:C11"/>
    <mergeCell ref="E11:F11"/>
    <mergeCell ref="A13:C13"/>
    <mergeCell ref="F13:G13"/>
    <mergeCell ref="A17:C17"/>
    <mergeCell ref="F17:G17"/>
    <mergeCell ref="F18:G18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85AA-1575-4452-8FDD-537658696582}">
  <dimension ref="A1:J108"/>
  <sheetViews>
    <sheetView showGridLines="0" view="pageLayout" topLeftCell="A56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135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45639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'28'!$H$13</f>
        <v>474.72093999994104</v>
      </c>
      <c r="E13" s="34"/>
      <c r="F13" s="185" t="s">
        <v>9</v>
      </c>
      <c r="G13" s="185"/>
      <c r="H13" s="163">
        <f>D15</f>
        <v>7800.7209399999419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7800.7209399999419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SUM(H58:H69)</f>
        <v>516515.5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524316.22093999991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46004</v>
      </c>
      <c r="B22" s="152" t="s">
        <v>39</v>
      </c>
      <c r="C22" s="127">
        <v>300</v>
      </c>
      <c r="D22" s="203" t="s">
        <v>129</v>
      </c>
      <c r="E22" s="204"/>
      <c r="F22" s="123">
        <v>24.42</v>
      </c>
      <c r="G22" s="157"/>
      <c r="H22" s="158">
        <f>C22*F22</f>
        <v>7326.0000000000009</v>
      </c>
    </row>
    <row r="23" spans="1:10" s="10" customFormat="1" ht="15" customHeight="1" x14ac:dyDescent="0.2">
      <c r="A23" s="119"/>
      <c r="B23" s="67"/>
      <c r="C23" s="68"/>
      <c r="D23" s="197" t="s">
        <v>139</v>
      </c>
      <c r="E23" s="197"/>
      <c r="F23" s="70"/>
      <c r="G23" s="120">
        <v>0</v>
      </c>
      <c r="H23" s="167"/>
    </row>
    <row r="24" spans="1:10" s="10" customFormat="1" ht="15" customHeight="1" x14ac:dyDescent="0.2">
      <c r="A24" s="71"/>
      <c r="B24" s="72"/>
      <c r="C24" s="73"/>
      <c r="D24" s="198" t="s">
        <v>24</v>
      </c>
      <c r="E24" s="198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199"/>
      <c r="E25" s="215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6"/>
      <c r="E26" s="226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7"/>
      <c r="E27" s="227"/>
      <c r="F27" s="70"/>
      <c r="G27" s="120"/>
      <c r="H27" s="167"/>
    </row>
    <row r="28" spans="1:10" s="10" customFormat="1" ht="15" customHeight="1" x14ac:dyDescent="0.2">
      <c r="A28" s="156"/>
      <c r="B28" s="152"/>
      <c r="C28" s="127"/>
      <c r="D28" s="203"/>
      <c r="E28" s="204"/>
      <c r="F28" s="123"/>
      <c r="G28" s="172"/>
      <c r="H28" s="157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/>
      <c r="B30" s="72"/>
      <c r="C30" s="73"/>
      <c r="D30" s="198"/>
      <c r="E30" s="198"/>
      <c r="F30" s="74"/>
      <c r="G30" s="121"/>
      <c r="H30" s="123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/>
      <c r="B32" s="152"/>
      <c r="C32" s="127"/>
      <c r="D32" s="228"/>
      <c r="E32" s="229"/>
      <c r="F32" s="123"/>
      <c r="G32" s="157"/>
      <c r="H32" s="158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8"/>
      <c r="E34" s="198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156"/>
      <c r="B36" s="152"/>
      <c r="C36" s="127"/>
      <c r="D36" s="203"/>
      <c r="E36" s="204"/>
      <c r="F36" s="123"/>
      <c r="G36" s="172"/>
      <c r="H36" s="157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203"/>
      <c r="E40" s="204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0</v>
      </c>
      <c r="H46" s="41">
        <f>SUM(H21:H45)</f>
        <v>7326.0000000000009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134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99" t="s">
        <v>16</v>
      </c>
      <c r="E58" s="21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5" t="s">
        <v>29</v>
      </c>
      <c r="E59" s="216"/>
      <c r="F59" s="123">
        <v>629.20000000000005</v>
      </c>
      <c r="G59" s="160" t="s">
        <v>16</v>
      </c>
      <c r="H59" s="135">
        <f t="shared" ref="H59:H62" si="0">C59*F59</f>
        <v>251680.00000000003</v>
      </c>
    </row>
    <row r="60" spans="1:10" s="10" customFormat="1" ht="15" customHeight="1" x14ac:dyDescent="0.2">
      <c r="A60" s="11"/>
      <c r="B60" s="148" t="s">
        <v>67</v>
      </c>
      <c r="C60" s="68">
        <v>150</v>
      </c>
      <c r="D60" s="199" t="s">
        <v>34</v>
      </c>
      <c r="E60" s="200"/>
      <c r="F60" s="79">
        <v>496.15</v>
      </c>
      <c r="G60" s="77"/>
      <c r="H60" s="134">
        <f t="shared" si="0"/>
        <v>74422.5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25.2</v>
      </c>
      <c r="G61" s="78" t="s">
        <v>16</v>
      </c>
      <c r="H61" s="137">
        <f t="shared" si="0"/>
        <v>5040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9" t="s">
        <v>98</v>
      </c>
      <c r="E62" s="200"/>
      <c r="F62" s="79">
        <v>117.47</v>
      </c>
      <c r="G62" s="77"/>
      <c r="H62" s="134">
        <f t="shared" si="0"/>
        <v>58735</v>
      </c>
    </row>
    <row r="63" spans="1:10" s="10" customFormat="1" ht="15" customHeight="1" x14ac:dyDescent="0.2">
      <c r="A63" s="11"/>
      <c r="B63" s="113" t="s">
        <v>43</v>
      </c>
      <c r="C63" s="127" t="s">
        <v>16</v>
      </c>
      <c r="D63" s="203" t="s">
        <v>16</v>
      </c>
      <c r="E63" s="204"/>
      <c r="F63" s="74" t="s">
        <v>16</v>
      </c>
      <c r="G63" s="78" t="s">
        <v>16</v>
      </c>
      <c r="H63" s="137" t="s">
        <v>16</v>
      </c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203" t="s">
        <v>120</v>
      </c>
      <c r="E65" s="204"/>
      <c r="F65" s="74">
        <v>31.6</v>
      </c>
      <c r="G65" s="78" t="s">
        <v>16</v>
      </c>
      <c r="H65" s="137">
        <f t="shared" ref="H65:H69" si="1">IF(C65*F65=0,"",C65*F65)</f>
        <v>6320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0" t="s">
        <v>123</v>
      </c>
      <c r="E66" s="221"/>
      <c r="F66" s="70">
        <v>345.16</v>
      </c>
      <c r="G66" s="77"/>
      <c r="H66" s="134">
        <f t="shared" si="1"/>
        <v>103548.00000000001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203" t="s">
        <v>124</v>
      </c>
      <c r="E67" s="204"/>
      <c r="F67" s="74">
        <v>67.08</v>
      </c>
      <c r="G67" s="78" t="s">
        <v>16</v>
      </c>
      <c r="H67" s="137">
        <f t="shared" si="1"/>
        <v>16770</v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516515.5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A16E3-DB2C-4880-AC89-F82410237E7D}">
  <dimension ref="A1:J108"/>
  <sheetViews>
    <sheetView showGridLines="0" view="pageLayout" topLeftCell="A51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132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45628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'27'!$H$13</f>
        <v>474.72093999994104</v>
      </c>
      <c r="E13" s="34"/>
      <c r="F13" s="185" t="s">
        <v>9</v>
      </c>
      <c r="G13" s="185"/>
      <c r="H13" s="163">
        <f>D15</f>
        <v>474.72093999994104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474.72093999994104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SUM(H58:H69)</f>
        <v>527848.5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528323.22093999991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203"/>
      <c r="E22" s="204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7"/>
      <c r="E23" s="197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98"/>
      <c r="E24" s="198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199"/>
      <c r="E25" s="215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6"/>
      <c r="E26" s="226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7"/>
      <c r="E27" s="227"/>
      <c r="F27" s="70"/>
      <c r="G27" s="120"/>
      <c r="H27" s="167"/>
    </row>
    <row r="28" spans="1:10" s="10" customFormat="1" ht="15" customHeight="1" x14ac:dyDescent="0.2">
      <c r="A28" s="156"/>
      <c r="B28" s="152"/>
      <c r="C28" s="127"/>
      <c r="D28" s="203"/>
      <c r="E28" s="204"/>
      <c r="F28" s="123"/>
      <c r="G28" s="172"/>
      <c r="H28" s="157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/>
      <c r="B30" s="72"/>
      <c r="C30" s="73"/>
      <c r="D30" s="198"/>
      <c r="E30" s="198"/>
      <c r="F30" s="74"/>
      <c r="G30" s="121"/>
      <c r="H30" s="123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/>
      <c r="B32" s="152"/>
      <c r="C32" s="127"/>
      <c r="D32" s="228"/>
      <c r="E32" s="229"/>
      <c r="F32" s="123"/>
      <c r="G32" s="157"/>
      <c r="H32" s="158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8"/>
      <c r="E34" s="198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156"/>
      <c r="B36" s="152"/>
      <c r="C36" s="127"/>
      <c r="D36" s="203"/>
      <c r="E36" s="204"/>
      <c r="F36" s="123"/>
      <c r="G36" s="172"/>
      <c r="H36" s="157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203"/>
      <c r="E40" s="204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133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99" t="s">
        <v>16</v>
      </c>
      <c r="E58" s="21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5" t="s">
        <v>29</v>
      </c>
      <c r="E59" s="216"/>
      <c r="F59" s="123">
        <v>624.6</v>
      </c>
      <c r="G59" s="160" t="s">
        <v>16</v>
      </c>
      <c r="H59" s="135">
        <f t="shared" ref="H59:H62" si="0">C59*F59</f>
        <v>249840</v>
      </c>
    </row>
    <row r="60" spans="1:10" s="10" customFormat="1" ht="15" customHeight="1" x14ac:dyDescent="0.2">
      <c r="A60" s="11"/>
      <c r="B60" s="148" t="s">
        <v>67</v>
      </c>
      <c r="C60" s="68">
        <v>150</v>
      </c>
      <c r="D60" s="199" t="s">
        <v>34</v>
      </c>
      <c r="E60" s="200"/>
      <c r="F60" s="79">
        <v>529.41</v>
      </c>
      <c r="G60" s="77"/>
      <c r="H60" s="134">
        <f t="shared" si="0"/>
        <v>79411.5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25.2</v>
      </c>
      <c r="G61" s="78" t="s">
        <v>16</v>
      </c>
      <c r="H61" s="137">
        <f t="shared" si="0"/>
        <v>5040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9" t="s">
        <v>99</v>
      </c>
      <c r="E62" s="200"/>
      <c r="F62" s="79">
        <v>117.47</v>
      </c>
      <c r="G62" s="77"/>
      <c r="H62" s="134">
        <f t="shared" si="0"/>
        <v>58735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203" t="s">
        <v>129</v>
      </c>
      <c r="E63" s="204"/>
      <c r="F63" s="74">
        <v>27.28</v>
      </c>
      <c r="G63" s="78" t="s">
        <v>16</v>
      </c>
      <c r="H63" s="137">
        <f>C63*F63</f>
        <v>8184</v>
      </c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203" t="s">
        <v>120</v>
      </c>
      <c r="E65" s="204"/>
      <c r="F65" s="74">
        <v>31.6</v>
      </c>
      <c r="G65" s="78" t="s">
        <v>16</v>
      </c>
      <c r="H65" s="137">
        <f t="shared" ref="H65:H69" si="1">IF(C65*F65=0,"",C65*F65)</f>
        <v>6320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0" t="s">
        <v>123</v>
      </c>
      <c r="E66" s="221"/>
      <c r="F66" s="70">
        <v>345.16</v>
      </c>
      <c r="G66" s="77"/>
      <c r="H66" s="134">
        <f t="shared" si="1"/>
        <v>103548.00000000001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203" t="s">
        <v>124</v>
      </c>
      <c r="E67" s="204"/>
      <c r="F67" s="74">
        <v>67.08</v>
      </c>
      <c r="G67" s="78" t="s">
        <v>16</v>
      </c>
      <c r="H67" s="137">
        <f t="shared" si="1"/>
        <v>16770</v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527848.5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BB65-8B0A-42E4-B530-71C0406FB3C0}">
  <dimension ref="A1:J108"/>
  <sheetViews>
    <sheetView showGridLines="0" showWhiteSpace="0" view="pageLayout" topLeftCell="A74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131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45614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'26'!$H$13</f>
        <v>-231.6150600000401</v>
      </c>
      <c r="E13" s="34"/>
      <c r="F13" s="185" t="s">
        <v>9</v>
      </c>
      <c r="G13" s="185"/>
      <c r="H13" s="163">
        <f>D15</f>
        <v>474.72093999994104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474.72093999994104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SUM(H58:H69)</f>
        <v>512754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513228.72093999991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150</v>
      </c>
      <c r="D22" s="203" t="s">
        <v>123</v>
      </c>
      <c r="E22" s="204"/>
      <c r="F22" s="123">
        <v>321.22000000000003</v>
      </c>
      <c r="G22" s="157">
        <f>C22*F22</f>
        <v>48183.000000000007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867.2940000000001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99" t="s">
        <v>77</v>
      </c>
      <c r="E25" s="215"/>
      <c r="F25" s="70">
        <v>136.09</v>
      </c>
      <c r="G25" s="120"/>
      <c r="H25" s="70">
        <f>C25*F25</f>
        <v>34022.5</v>
      </c>
    </row>
    <row r="26" spans="1:10" s="10" customFormat="1" ht="15" customHeight="1" x14ac:dyDescent="0.2">
      <c r="A26" s="156"/>
      <c r="B26" s="152" t="s">
        <v>21</v>
      </c>
      <c r="C26" s="122"/>
      <c r="D26" s="226" t="s">
        <v>23</v>
      </c>
      <c r="E26" s="226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7" t="s">
        <v>24</v>
      </c>
      <c r="E27" s="227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45597</v>
      </c>
      <c r="B28" s="152" t="s">
        <v>39</v>
      </c>
      <c r="C28" s="127">
        <v>400</v>
      </c>
      <c r="D28" s="203" t="s">
        <v>127</v>
      </c>
      <c r="E28" s="204"/>
      <c r="F28" s="123">
        <v>91.8</v>
      </c>
      <c r="G28" s="172"/>
      <c r="H28" s="157">
        <f>C28*F28</f>
        <v>36720</v>
      </c>
    </row>
    <row r="29" spans="1:10" s="10" customFormat="1" ht="15" customHeight="1" x14ac:dyDescent="0.2">
      <c r="A29" s="119"/>
      <c r="B29" s="67" t="s">
        <v>21</v>
      </c>
      <c r="C29" s="68"/>
      <c r="D29" s="197" t="s">
        <v>23</v>
      </c>
      <c r="E29" s="197"/>
      <c r="F29" s="70"/>
      <c r="G29" s="120"/>
      <c r="H29" s="167">
        <v>0</v>
      </c>
    </row>
    <row r="30" spans="1:10" s="10" customFormat="1" ht="15" customHeight="1" x14ac:dyDescent="0.2">
      <c r="A30" s="71"/>
      <c r="B30" s="72" t="s">
        <v>22</v>
      </c>
      <c r="C30" s="73"/>
      <c r="D30" s="198" t="s">
        <v>24</v>
      </c>
      <c r="E30" s="198"/>
      <c r="F30" s="74"/>
      <c r="G30" s="121"/>
      <c r="H30" s="123">
        <v>0</v>
      </c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>
        <v>45597</v>
      </c>
      <c r="B32" s="152" t="s">
        <v>20</v>
      </c>
      <c r="C32" s="127">
        <v>30</v>
      </c>
      <c r="D32" s="228" t="s">
        <v>34</v>
      </c>
      <c r="E32" s="229"/>
      <c r="F32" s="123">
        <v>566</v>
      </c>
      <c r="G32" s="157">
        <f>C32*F32</f>
        <v>16980</v>
      </c>
      <c r="H32" s="158" t="s">
        <v>16</v>
      </c>
    </row>
    <row r="33" spans="1:8" s="10" customFormat="1" ht="15" customHeight="1" x14ac:dyDescent="0.2">
      <c r="A33" s="119"/>
      <c r="B33" s="67" t="s">
        <v>21</v>
      </c>
      <c r="C33" s="68"/>
      <c r="D33" s="197" t="s">
        <v>23</v>
      </c>
      <c r="E33" s="197"/>
      <c r="F33" s="70"/>
      <c r="G33" s="120">
        <f>88+(C32*0.001)</f>
        <v>88.03</v>
      </c>
      <c r="H33" s="167"/>
    </row>
    <row r="34" spans="1:8" s="10" customFormat="1" ht="15" customHeight="1" x14ac:dyDescent="0.2">
      <c r="A34" s="71"/>
      <c r="B34" s="72" t="s">
        <v>22</v>
      </c>
      <c r="C34" s="73"/>
      <c r="D34" s="198" t="s">
        <v>24</v>
      </c>
      <c r="E34" s="198"/>
      <c r="F34" s="74"/>
      <c r="G34" s="121">
        <f>G32*0.018</f>
        <v>305.64</v>
      </c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156"/>
      <c r="B36" s="152"/>
      <c r="C36" s="127"/>
      <c r="D36" s="203"/>
      <c r="E36" s="204"/>
      <c r="F36" s="123"/>
      <c r="G36" s="172"/>
      <c r="H36" s="157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>
        <v>45600</v>
      </c>
      <c r="B40" s="152" t="s">
        <v>20</v>
      </c>
      <c r="C40" s="127">
        <v>300</v>
      </c>
      <c r="D40" s="203" t="s">
        <v>128</v>
      </c>
      <c r="E40" s="204"/>
      <c r="F40" s="123">
        <v>11.25</v>
      </c>
      <c r="G40" s="157">
        <f>C40*F40</f>
        <v>3375</v>
      </c>
      <c r="H40" s="74"/>
    </row>
    <row r="41" spans="1:8" ht="15" customHeight="1" x14ac:dyDescent="0.25">
      <c r="A41" s="119"/>
      <c r="B41" s="67" t="s">
        <v>21</v>
      </c>
      <c r="C41" s="68"/>
      <c r="D41" s="197" t="s">
        <v>23</v>
      </c>
      <c r="E41" s="197"/>
      <c r="F41" s="70"/>
      <c r="G41" s="120">
        <f>88+(C40*0.001)</f>
        <v>88.3</v>
      </c>
      <c r="H41" s="70"/>
    </row>
    <row r="42" spans="1:8" ht="15" customHeight="1" x14ac:dyDescent="0.25">
      <c r="A42" s="71"/>
      <c r="B42" s="72" t="s">
        <v>22</v>
      </c>
      <c r="C42" s="73"/>
      <c r="D42" s="198" t="s">
        <v>24</v>
      </c>
      <c r="E42" s="198"/>
      <c r="F42" s="74"/>
      <c r="G42" s="121">
        <f>G40*0.018</f>
        <v>60.749999999999993</v>
      </c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70036.164000000019</v>
      </c>
      <c r="H46" s="41">
        <f>SUM(H21:H45)</f>
        <v>70742.5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130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99" t="s">
        <v>16</v>
      </c>
      <c r="E58" s="21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5" t="s">
        <v>29</v>
      </c>
      <c r="E59" s="216"/>
      <c r="F59" s="123">
        <v>602.79999999999995</v>
      </c>
      <c r="G59" s="160" t="s">
        <v>16</v>
      </c>
      <c r="H59" s="135">
        <f t="shared" ref="H59:H62" si="0">C59*F59</f>
        <v>241119.99999999997</v>
      </c>
    </row>
    <row r="60" spans="1:10" s="10" customFormat="1" ht="15" customHeight="1" x14ac:dyDescent="0.2">
      <c r="A60" s="11"/>
      <c r="B60" s="113" t="s">
        <v>43</v>
      </c>
      <c r="C60" s="68">
        <v>150</v>
      </c>
      <c r="D60" s="199" t="s">
        <v>34</v>
      </c>
      <c r="E60" s="200"/>
      <c r="F60" s="79">
        <v>530.96</v>
      </c>
      <c r="G60" s="77"/>
      <c r="H60" s="134">
        <f t="shared" si="0"/>
        <v>79644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29.7</v>
      </c>
      <c r="G61" s="78" t="s">
        <v>16</v>
      </c>
      <c r="H61" s="137">
        <f t="shared" si="0"/>
        <v>5940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9" t="s">
        <v>99</v>
      </c>
      <c r="E62" s="200"/>
      <c r="F62" s="79">
        <v>113.54</v>
      </c>
      <c r="G62" s="77"/>
      <c r="H62" s="134">
        <f t="shared" si="0"/>
        <v>56770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203" t="s">
        <v>129</v>
      </c>
      <c r="E63" s="204"/>
      <c r="F63" s="74">
        <v>19.29</v>
      </c>
      <c r="G63" s="78" t="s">
        <v>16</v>
      </c>
      <c r="H63" s="137">
        <f>C63*F63</f>
        <v>5787</v>
      </c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203" t="s">
        <v>120</v>
      </c>
      <c r="E65" s="204"/>
      <c r="F65" s="74">
        <v>32.78</v>
      </c>
      <c r="G65" s="78" t="s">
        <v>16</v>
      </c>
      <c r="H65" s="137">
        <f t="shared" ref="H65:H69" si="1">IF(C65*F65=0,"",C65*F65)</f>
        <v>6556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0" t="s">
        <v>123</v>
      </c>
      <c r="E66" s="221"/>
      <c r="F66" s="70">
        <v>338.74</v>
      </c>
      <c r="G66" s="77"/>
      <c r="H66" s="134">
        <f t="shared" si="1"/>
        <v>101622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203" t="s">
        <v>124</v>
      </c>
      <c r="E67" s="204"/>
      <c r="F67" s="74">
        <v>61.26</v>
      </c>
      <c r="G67" s="78" t="s">
        <v>16</v>
      </c>
      <c r="H67" s="137">
        <f t="shared" si="1"/>
        <v>15315</v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512754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83C3-F85F-451A-B146-6618EE336E74}">
  <dimension ref="A1:J108"/>
  <sheetViews>
    <sheetView showGridLines="0" showWhiteSpace="0" view="pageLayout" topLeftCell="A52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125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45607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'25'!$H$13</f>
        <v>-15879.841060000021</v>
      </c>
      <c r="E13" s="34"/>
      <c r="F13" s="185" t="s">
        <v>9</v>
      </c>
      <c r="G13" s="185"/>
      <c r="H13" s="163">
        <f>D15</f>
        <v>-231.6150600000401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-231.6150600000401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SUM(H58:H69)</f>
        <v>488814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488582.38493999996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150</v>
      </c>
      <c r="D22" s="203" t="s">
        <v>123</v>
      </c>
      <c r="E22" s="204"/>
      <c r="F22" s="123">
        <v>321.22000000000003</v>
      </c>
      <c r="G22" s="157">
        <f>C22*F22</f>
        <v>48183.000000000007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867.2940000000001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99" t="s">
        <v>77</v>
      </c>
      <c r="E25" s="215"/>
      <c r="F25" s="70">
        <v>136.09</v>
      </c>
      <c r="G25" s="120"/>
      <c r="H25" s="70">
        <f>C25*F25</f>
        <v>34022.5</v>
      </c>
    </row>
    <row r="26" spans="1:10" s="10" customFormat="1" ht="15" customHeight="1" x14ac:dyDescent="0.2">
      <c r="A26" s="156"/>
      <c r="B26" s="152" t="s">
        <v>21</v>
      </c>
      <c r="C26" s="122"/>
      <c r="D26" s="226" t="s">
        <v>23</v>
      </c>
      <c r="E26" s="226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7" t="s">
        <v>24</v>
      </c>
      <c r="E27" s="227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45597</v>
      </c>
      <c r="B28" s="152" t="s">
        <v>39</v>
      </c>
      <c r="C28" s="127">
        <v>400</v>
      </c>
      <c r="D28" s="203" t="s">
        <v>127</v>
      </c>
      <c r="E28" s="204"/>
      <c r="F28" s="123">
        <v>91.8</v>
      </c>
      <c r="G28" s="172"/>
      <c r="H28" s="157">
        <f>C28*F28</f>
        <v>36720</v>
      </c>
    </row>
    <row r="29" spans="1:10" s="10" customFormat="1" ht="15" customHeight="1" x14ac:dyDescent="0.2">
      <c r="A29" s="119"/>
      <c r="B29" s="67" t="s">
        <v>21</v>
      </c>
      <c r="C29" s="68"/>
      <c r="D29" s="197" t="s">
        <v>23</v>
      </c>
      <c r="E29" s="197"/>
      <c r="F29" s="70"/>
      <c r="G29" s="120"/>
      <c r="H29" s="167">
        <v>0</v>
      </c>
    </row>
    <row r="30" spans="1:10" s="10" customFormat="1" ht="15" customHeight="1" x14ac:dyDescent="0.2">
      <c r="A30" s="71"/>
      <c r="B30" s="72" t="s">
        <v>22</v>
      </c>
      <c r="C30" s="73"/>
      <c r="D30" s="198" t="s">
        <v>24</v>
      </c>
      <c r="E30" s="198"/>
      <c r="F30" s="74"/>
      <c r="G30" s="121"/>
      <c r="H30" s="123">
        <v>0</v>
      </c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>
        <v>45597</v>
      </c>
      <c r="B32" s="152" t="s">
        <v>20</v>
      </c>
      <c r="C32" s="127">
        <v>20</v>
      </c>
      <c r="D32" s="228" t="s">
        <v>34</v>
      </c>
      <c r="E32" s="229"/>
      <c r="F32" s="123">
        <v>566</v>
      </c>
      <c r="G32" s="157">
        <f>C32*F32</f>
        <v>11320</v>
      </c>
      <c r="H32" s="158" t="s">
        <v>16</v>
      </c>
    </row>
    <row r="33" spans="1:8" s="10" customFormat="1" ht="15" customHeight="1" x14ac:dyDescent="0.2">
      <c r="A33" s="119"/>
      <c r="B33" s="67" t="s">
        <v>21</v>
      </c>
      <c r="C33" s="68"/>
      <c r="D33" s="197" t="s">
        <v>23</v>
      </c>
      <c r="E33" s="197"/>
      <c r="F33" s="70"/>
      <c r="G33" s="120">
        <f>88+(C32*0.001)</f>
        <v>88.02</v>
      </c>
      <c r="H33" s="167"/>
    </row>
    <row r="34" spans="1:8" s="10" customFormat="1" ht="15" customHeight="1" x14ac:dyDescent="0.2">
      <c r="A34" s="71"/>
      <c r="B34" s="72" t="s">
        <v>22</v>
      </c>
      <c r="C34" s="73"/>
      <c r="D34" s="198" t="s">
        <v>24</v>
      </c>
      <c r="E34" s="198"/>
      <c r="F34" s="74"/>
      <c r="G34" s="121">
        <f>G32*0.018</f>
        <v>203.76</v>
      </c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156">
        <v>45600</v>
      </c>
      <c r="B36" s="152" t="s">
        <v>39</v>
      </c>
      <c r="C36" s="127">
        <v>100</v>
      </c>
      <c r="D36" s="203" t="s">
        <v>109</v>
      </c>
      <c r="E36" s="204"/>
      <c r="F36" s="123">
        <v>91.8</v>
      </c>
      <c r="G36" s="172"/>
      <c r="H36" s="157">
        <f>C36*F36</f>
        <v>9180</v>
      </c>
    </row>
    <row r="37" spans="1:8" ht="15" customHeight="1" x14ac:dyDescent="0.25">
      <c r="A37" s="119"/>
      <c r="B37" s="67" t="s">
        <v>21</v>
      </c>
      <c r="C37" s="68"/>
      <c r="D37" s="197" t="s">
        <v>23</v>
      </c>
      <c r="E37" s="197"/>
      <c r="F37" s="70"/>
      <c r="G37" s="120"/>
      <c r="H37" s="167">
        <v>0</v>
      </c>
    </row>
    <row r="38" spans="1:8" ht="15" customHeight="1" x14ac:dyDescent="0.25">
      <c r="A38" s="71"/>
      <c r="B38" s="72" t="s">
        <v>22</v>
      </c>
      <c r="C38" s="73"/>
      <c r="D38" s="198" t="s">
        <v>24</v>
      </c>
      <c r="E38" s="198"/>
      <c r="F38" s="74"/>
      <c r="G38" s="121"/>
      <c r="H38" s="123">
        <v>0</v>
      </c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>
        <v>45600</v>
      </c>
      <c r="B40" s="152" t="s">
        <v>20</v>
      </c>
      <c r="C40" s="127">
        <v>300</v>
      </c>
      <c r="D40" s="203" t="s">
        <v>128</v>
      </c>
      <c r="E40" s="204"/>
      <c r="F40" s="123">
        <v>11.25</v>
      </c>
      <c r="G40" s="157">
        <f>C40*F40</f>
        <v>3375</v>
      </c>
      <c r="H40" s="74"/>
    </row>
    <row r="41" spans="1:8" ht="15" customHeight="1" x14ac:dyDescent="0.25">
      <c r="A41" s="119"/>
      <c r="B41" s="67" t="s">
        <v>21</v>
      </c>
      <c r="C41" s="68"/>
      <c r="D41" s="197" t="s">
        <v>23</v>
      </c>
      <c r="E41" s="197"/>
      <c r="F41" s="70"/>
      <c r="G41" s="120">
        <f>88+(C40*0.001)</f>
        <v>88.3</v>
      </c>
      <c r="H41" s="70"/>
    </row>
    <row r="42" spans="1:8" ht="15" customHeight="1" x14ac:dyDescent="0.25">
      <c r="A42" s="71"/>
      <c r="B42" s="72" t="s">
        <v>22</v>
      </c>
      <c r="C42" s="73"/>
      <c r="D42" s="198" t="s">
        <v>24</v>
      </c>
      <c r="E42" s="198"/>
      <c r="F42" s="74"/>
      <c r="G42" s="121">
        <f>G40*0.018</f>
        <v>60.749999999999993</v>
      </c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64274.274000000012</v>
      </c>
      <c r="H46" s="41">
        <f>SUM(H21:H45)</f>
        <v>79922.5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126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99" t="s">
        <v>16</v>
      </c>
      <c r="E58" s="21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5" t="s">
        <v>29</v>
      </c>
      <c r="E59" s="216"/>
      <c r="F59" s="123">
        <v>577.4</v>
      </c>
      <c r="G59" s="160" t="s">
        <v>16</v>
      </c>
      <c r="H59" s="135">
        <f t="shared" ref="H59:H62" si="0">C59*F59</f>
        <v>230960</v>
      </c>
    </row>
    <row r="60" spans="1:10" s="10" customFormat="1" ht="15" customHeight="1" x14ac:dyDescent="0.2">
      <c r="A60" s="11"/>
      <c r="B60" s="113" t="s">
        <v>43</v>
      </c>
      <c r="C60" s="68">
        <v>120</v>
      </c>
      <c r="D60" s="199" t="s">
        <v>34</v>
      </c>
      <c r="E60" s="200"/>
      <c r="F60" s="79">
        <v>570.79999999999995</v>
      </c>
      <c r="G60" s="77"/>
      <c r="H60" s="134">
        <f t="shared" si="0"/>
        <v>68496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29.7</v>
      </c>
      <c r="G61" s="78" t="s">
        <v>16</v>
      </c>
      <c r="H61" s="137">
        <f t="shared" si="0"/>
        <v>5940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9" t="s">
        <v>99</v>
      </c>
      <c r="E62" s="200"/>
      <c r="F62" s="79">
        <v>100.86</v>
      </c>
      <c r="G62" s="77"/>
      <c r="H62" s="134">
        <f t="shared" si="0"/>
        <v>50430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203" t="s">
        <v>129</v>
      </c>
      <c r="E63" s="204"/>
      <c r="F63" s="74">
        <v>20.82</v>
      </c>
      <c r="G63" s="78" t="s">
        <v>16</v>
      </c>
      <c r="H63" s="137">
        <f>C63*F63</f>
        <v>6246</v>
      </c>
    </row>
    <row r="64" spans="1:10" s="10" customFormat="1" ht="15" customHeight="1" x14ac:dyDescent="0.2">
      <c r="B64" s="113" t="s">
        <v>16</v>
      </c>
      <c r="C64" s="171" t="s">
        <v>16</v>
      </c>
      <c r="D64" s="218" t="s">
        <v>16</v>
      </c>
      <c r="E64" s="219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203" t="s">
        <v>120</v>
      </c>
      <c r="E65" s="204"/>
      <c r="F65" s="74">
        <v>33.409999999999997</v>
      </c>
      <c r="G65" s="78" t="s">
        <v>16</v>
      </c>
      <c r="H65" s="137">
        <f t="shared" ref="H65:H69" si="1">IF(C65*F65=0,"",C65*F65)</f>
        <v>6681.9999999999991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0" t="s">
        <v>123</v>
      </c>
      <c r="E66" s="221"/>
      <c r="F66" s="70">
        <v>350</v>
      </c>
      <c r="G66" s="77"/>
      <c r="H66" s="134">
        <f t="shared" si="1"/>
        <v>105000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203" t="s">
        <v>124</v>
      </c>
      <c r="E67" s="204"/>
      <c r="F67" s="74">
        <v>60.24</v>
      </c>
      <c r="G67" s="78" t="s">
        <v>16</v>
      </c>
      <c r="H67" s="137">
        <f t="shared" si="1"/>
        <v>15060</v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488814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D7380-D4BC-4CDC-B376-E87CB1D61AAC}">
  <dimension ref="A1:J108"/>
  <sheetViews>
    <sheetView showGridLines="0" showWhiteSpace="0" view="pageLayout" topLeftCell="A113" zoomScale="115" zoomScaleNormal="100" zoomScalePageLayoutView="115" workbookViewId="0">
      <selection activeCell="D61" sqref="D61:E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178" t="s">
        <v>78</v>
      </c>
      <c r="B3" s="179"/>
      <c r="C3" s="179"/>
      <c r="D3" s="179"/>
      <c r="E3" s="179"/>
      <c r="F3" s="179"/>
      <c r="G3" s="179"/>
      <c r="H3" s="179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180"/>
      <c r="B10" s="181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182" t="s">
        <v>121</v>
      </c>
      <c r="B11" s="183"/>
      <c r="C11" s="183"/>
      <c r="D11" s="50"/>
      <c r="E11" s="183" t="s">
        <v>18</v>
      </c>
      <c r="F11" s="183"/>
      <c r="G11" s="51" t="s">
        <v>65</v>
      </c>
      <c r="H11" s="49">
        <v>45602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174" t="s">
        <v>8</v>
      </c>
      <c r="B13" s="184"/>
      <c r="C13" s="175"/>
      <c r="D13" s="169">
        <f>'24'!$H$13</f>
        <v>-443.85206000001745</v>
      </c>
      <c r="E13" s="34"/>
      <c r="F13" s="185" t="s">
        <v>9</v>
      </c>
      <c r="G13" s="185"/>
      <c r="H13" s="163">
        <f>D15</f>
        <v>-15879.841060000021</v>
      </c>
    </row>
    <row r="14" spans="1:9" s="10" customFormat="1" ht="15" customHeight="1" x14ac:dyDescent="0.25">
      <c r="A14" s="186"/>
      <c r="B14" s="187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174" t="s">
        <v>17</v>
      </c>
      <c r="B15" s="184"/>
      <c r="C15" s="175"/>
      <c r="D15" s="168">
        <f>D13-G46+H46</f>
        <v>-15879.841060000021</v>
      </c>
      <c r="E15" s="21"/>
      <c r="F15" s="188"/>
      <c r="G15" s="189"/>
      <c r="H15" s="24"/>
    </row>
    <row r="16" spans="1:9" s="10" customFormat="1" ht="15" customHeight="1" x14ac:dyDescent="0.2">
      <c r="A16" s="174" t="s">
        <v>11</v>
      </c>
      <c r="B16" s="175"/>
      <c r="C16" s="175"/>
      <c r="D16" s="162">
        <f>H58+H59+H60+H61+H62+H63+H64+H65+H66+H67</f>
        <v>467923</v>
      </c>
      <c r="E16" s="190"/>
      <c r="F16" s="190"/>
      <c r="G16" s="190"/>
      <c r="H16" s="24"/>
    </row>
    <row r="17" spans="1:10" s="10" customFormat="1" ht="15" customHeight="1" x14ac:dyDescent="0.2">
      <c r="A17" s="174" t="s">
        <v>12</v>
      </c>
      <c r="B17" s="175"/>
      <c r="C17" s="175"/>
      <c r="D17" s="147"/>
      <c r="E17" s="37"/>
      <c r="F17" s="176" t="s">
        <v>10</v>
      </c>
      <c r="G17" s="177"/>
      <c r="H17" s="60">
        <f>D15+D16+D17</f>
        <v>452043.15893999999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191"/>
      <c r="G18" s="192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193" t="s">
        <v>3</v>
      </c>
      <c r="E20" s="194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4"/>
      <c r="E21" s="224"/>
      <c r="F21" s="114"/>
      <c r="G21" s="120"/>
      <c r="H21" s="70"/>
    </row>
    <row r="22" spans="1:10" s="10" customFormat="1" ht="15" customHeight="1" x14ac:dyDescent="0.2">
      <c r="A22" s="156">
        <v>45600</v>
      </c>
      <c r="B22" s="152" t="s">
        <v>20</v>
      </c>
      <c r="C22" s="127">
        <v>150</v>
      </c>
      <c r="D22" s="203" t="s">
        <v>123</v>
      </c>
      <c r="E22" s="204"/>
      <c r="F22" s="123">
        <v>254.32</v>
      </c>
      <c r="G22" s="157">
        <f>C22*F22</f>
        <v>38148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686.66399999999999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99" t="s">
        <v>77</v>
      </c>
      <c r="E25" s="215"/>
      <c r="F25" s="70">
        <v>136.69999999999999</v>
      </c>
      <c r="G25" s="120"/>
      <c r="H25" s="70">
        <f>C25*F25</f>
        <v>34175</v>
      </c>
    </row>
    <row r="26" spans="1:10" s="10" customFormat="1" ht="15" customHeight="1" x14ac:dyDescent="0.2">
      <c r="A26" s="156"/>
      <c r="B26" s="152" t="s">
        <v>21</v>
      </c>
      <c r="C26" s="122"/>
      <c r="D26" s="226" t="s">
        <v>23</v>
      </c>
      <c r="E26" s="226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7" t="s">
        <v>24</v>
      </c>
      <c r="E27" s="227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45600</v>
      </c>
      <c r="B28" s="152" t="s">
        <v>20</v>
      </c>
      <c r="C28" s="127">
        <v>250</v>
      </c>
      <c r="D28" s="203" t="s">
        <v>124</v>
      </c>
      <c r="E28" s="204"/>
      <c r="F28" s="123">
        <v>41.65</v>
      </c>
      <c r="G28" s="157">
        <f>C28*F28</f>
        <v>10412.5</v>
      </c>
      <c r="H28" s="158" t="s">
        <v>16</v>
      </c>
    </row>
    <row r="29" spans="1:10" s="10" customFormat="1" ht="15" customHeight="1" x14ac:dyDescent="0.2">
      <c r="A29" s="119"/>
      <c r="B29" s="67" t="s">
        <v>21</v>
      </c>
      <c r="C29" s="68"/>
      <c r="D29" s="197" t="s">
        <v>23</v>
      </c>
      <c r="E29" s="197"/>
      <c r="F29" s="70"/>
      <c r="G29" s="120">
        <f>88+(C28*0.001)</f>
        <v>88.25</v>
      </c>
      <c r="H29" s="167"/>
    </row>
    <row r="30" spans="1:10" s="10" customFormat="1" ht="15" customHeight="1" x14ac:dyDescent="0.2">
      <c r="A30" s="71"/>
      <c r="B30" s="72" t="s">
        <v>22</v>
      </c>
      <c r="C30" s="73"/>
      <c r="D30" s="198" t="s">
        <v>24</v>
      </c>
      <c r="E30" s="198"/>
      <c r="F30" s="74"/>
      <c r="G30" s="121">
        <f>G28*0.018</f>
        <v>187.42499999999998</v>
      </c>
      <c r="H30" s="123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0"/>
      <c r="E33" s="231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95"/>
      <c r="E34" s="216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0"/>
      <c r="E37" s="231"/>
      <c r="F37" s="69"/>
      <c r="G37" s="120"/>
      <c r="H37" s="70"/>
    </row>
    <row r="38" spans="1:8" ht="15" customHeight="1" x14ac:dyDescent="0.25">
      <c r="A38" s="71"/>
      <c r="B38" s="72"/>
      <c r="C38" s="73"/>
      <c r="D38" s="195"/>
      <c r="E38" s="216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0"/>
      <c r="E41" s="231"/>
      <c r="F41" s="69"/>
      <c r="G41" s="120"/>
      <c r="H41" s="70"/>
    </row>
    <row r="42" spans="1:8" ht="15" customHeight="1" x14ac:dyDescent="0.25">
      <c r="A42" s="71"/>
      <c r="B42" s="72"/>
      <c r="C42" s="73"/>
      <c r="D42" s="232"/>
      <c r="E42" s="233"/>
      <c r="F42" s="74"/>
      <c r="G42" s="121"/>
      <c r="H42" s="74"/>
    </row>
    <row r="43" spans="1:8" ht="15" customHeight="1" x14ac:dyDescent="0.25">
      <c r="A43" s="119"/>
      <c r="B43" s="67"/>
      <c r="C43" s="68"/>
      <c r="D43" s="205"/>
      <c r="E43" s="206"/>
      <c r="F43" s="70"/>
      <c r="G43" s="120"/>
      <c r="H43" s="70"/>
    </row>
    <row r="44" spans="1:8" ht="15" customHeight="1" x14ac:dyDescent="0.25">
      <c r="A44" s="71"/>
      <c r="B44" s="72"/>
      <c r="C44" s="73"/>
      <c r="D44" s="207"/>
      <c r="E44" s="208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209" t="s">
        <v>16</v>
      </c>
      <c r="E45" s="210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211" t="s">
        <v>15</v>
      </c>
      <c r="F46" s="212"/>
      <c r="G46" s="130">
        <f>SUM(G21:G45)</f>
        <v>49610.989000000001</v>
      </c>
      <c r="H46" s="41">
        <f>SUM(H21:H45)</f>
        <v>34175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201" t="s">
        <v>122</v>
      </c>
      <c r="H53" s="201"/>
    </row>
    <row r="54" spans="1:10" s="10" customFormat="1" ht="15" customHeight="1" x14ac:dyDescent="0.2">
      <c r="A54" s="202"/>
      <c r="B54" s="202"/>
      <c r="C54" s="202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250</v>
      </c>
      <c r="D58" s="199" t="s">
        <v>77</v>
      </c>
      <c r="E58" s="215"/>
      <c r="F58" s="79">
        <v>133.58000000000001</v>
      </c>
      <c r="G58" s="77" t="s">
        <v>16</v>
      </c>
      <c r="H58" s="134">
        <f t="shared" ref="H58:H63" si="0">C58*F58</f>
        <v>33395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95" t="s">
        <v>29</v>
      </c>
      <c r="E59" s="216"/>
      <c r="F59" s="123">
        <v>525.4</v>
      </c>
      <c r="G59" s="160">
        <v>1.08</v>
      </c>
      <c r="H59" s="135">
        <f t="shared" si="0"/>
        <v>210160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99" t="s">
        <v>34</v>
      </c>
      <c r="E60" s="200"/>
      <c r="F60" s="79">
        <v>552.22</v>
      </c>
      <c r="G60" s="77"/>
      <c r="H60" s="134">
        <f t="shared" si="0"/>
        <v>55222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95" t="s">
        <v>146</v>
      </c>
      <c r="E61" s="216"/>
      <c r="F61" s="74">
        <v>24.9</v>
      </c>
      <c r="G61" s="78" t="s">
        <v>16</v>
      </c>
      <c r="H61" s="137">
        <f t="shared" si="0"/>
        <v>4980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99" t="s">
        <v>99</v>
      </c>
      <c r="E62" s="200"/>
      <c r="F62" s="79">
        <v>98.89</v>
      </c>
      <c r="G62" s="77"/>
      <c r="H62" s="134">
        <f t="shared" si="0"/>
        <v>49445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203" t="s">
        <v>109</v>
      </c>
      <c r="E63" s="204"/>
      <c r="F63" s="74">
        <v>145.61000000000001</v>
      </c>
      <c r="G63" s="78" t="s">
        <v>16</v>
      </c>
      <c r="H63" s="137">
        <f t="shared" si="0"/>
        <v>14561.000000000002</v>
      </c>
    </row>
    <row r="64" spans="1:10" s="10" customFormat="1" ht="15" customHeight="1" x14ac:dyDescent="0.2">
      <c r="B64" s="113" t="s">
        <v>43</v>
      </c>
      <c r="C64" s="171">
        <v>400</v>
      </c>
      <c r="D64" s="218" t="s">
        <v>115</v>
      </c>
      <c r="E64" s="219"/>
      <c r="F64" s="79">
        <v>89.4</v>
      </c>
      <c r="G64" s="114" t="s">
        <v>16</v>
      </c>
      <c r="H64" s="134">
        <f>C64*F64</f>
        <v>35760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203" t="s">
        <v>120</v>
      </c>
      <c r="E65" s="204"/>
      <c r="F65" s="74">
        <v>36.19</v>
      </c>
      <c r="G65" s="78" t="s">
        <v>16</v>
      </c>
      <c r="H65" s="137">
        <f t="shared" ref="H65:H69" si="1">IF(C65*F65=0,"",C65*F65)</f>
        <v>7238</v>
      </c>
    </row>
    <row r="66" spans="1:8" s="10" customFormat="1" ht="15" customHeight="1" x14ac:dyDescent="0.2">
      <c r="A66" s="11"/>
      <c r="B66" s="113" t="s">
        <v>43</v>
      </c>
      <c r="C66" s="115">
        <v>150</v>
      </c>
      <c r="D66" s="220" t="s">
        <v>123</v>
      </c>
      <c r="E66" s="221"/>
      <c r="F66" s="70">
        <v>288.52999999999997</v>
      </c>
      <c r="G66" s="77"/>
      <c r="H66" s="134">
        <f t="shared" si="1"/>
        <v>43279.499999999993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203" t="s">
        <v>124</v>
      </c>
      <c r="E67" s="204"/>
      <c r="F67" s="74">
        <v>55.53</v>
      </c>
      <c r="G67" s="78" t="s">
        <v>16</v>
      </c>
      <c r="H67" s="137">
        <f t="shared" si="1"/>
        <v>13882.5</v>
      </c>
    </row>
    <row r="68" spans="1:8" s="10" customFormat="1" ht="15" customHeight="1" x14ac:dyDescent="0.2">
      <c r="A68" s="11"/>
      <c r="B68" s="7"/>
      <c r="C68" s="68"/>
      <c r="D68" s="205"/>
      <c r="E68" s="222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223" t="s">
        <v>16</v>
      </c>
      <c r="E69" s="222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11" t="s">
        <v>27</v>
      </c>
      <c r="E70" s="211"/>
      <c r="F70" s="211"/>
      <c r="G70" s="212"/>
      <c r="H70" s="23">
        <f>SUM(H58:H69)</f>
        <v>467923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5</vt:i4>
      </vt:variant>
    </vt:vector>
  </HeadingPairs>
  <TitlesOfParts>
    <vt:vector size="38" baseType="lpstr">
      <vt:lpstr>33</vt:lpstr>
      <vt:lpstr>32</vt:lpstr>
      <vt:lpstr>31</vt:lpstr>
      <vt:lpstr>30</vt:lpstr>
      <vt:lpstr>29</vt:lpstr>
      <vt:lpstr>28</vt:lpstr>
      <vt:lpstr>27</vt:lpstr>
      <vt:lpstr>26</vt:lpstr>
      <vt:lpstr>25</vt:lpstr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3</vt:lpstr>
      <vt:lpstr>2</vt:lpstr>
      <vt:lpstr>1</vt:lpstr>
      <vt:lpstr>'1'!Print_Area</vt:lpstr>
      <vt:lpstr>'2'!Print_Area</vt:lpstr>
      <vt:lpstr>'3'!Print_Area</vt:lpstr>
      <vt:lpstr>'4'!Print_Area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wallstreetpirate</dc:creator>
  <cp:lastModifiedBy>Wall Street Pirate</cp:lastModifiedBy>
  <cp:lastPrinted>2024-04-03T11:30:43Z</cp:lastPrinted>
  <dcterms:created xsi:type="dcterms:W3CDTF">2014-02-21T20:19:10Z</dcterms:created>
  <dcterms:modified xsi:type="dcterms:W3CDTF">2025-04-02T12:08:20Z</dcterms:modified>
</cp:coreProperties>
</file>